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45" yWindow="-150" windowWidth="8220" windowHeight="3465" tabRatio="759" firstSheet="3" activeTab="13"/>
  </bookViews>
  <sheets>
    <sheet name="مستورد" sheetId="3" r:id="rId1"/>
    <sheet name="مستورد 2" sheetId="664" r:id="rId2"/>
    <sheet name="سلسلة زمنية-كهرباء" sheetId="41237" r:id="rId3"/>
    <sheet name="كهرباء 3" sheetId="41227" r:id="rId4"/>
    <sheet name="كهرباء 1" sheetId="41219" r:id="rId5"/>
    <sheet name="كهرباء 2" sheetId="41220" r:id="rId6"/>
    <sheet name="سولار التوليد" sheetId="41221" r:id="rId7"/>
    <sheet name="أسعار فلسطين" sheetId="41232" r:id="rId8"/>
    <sheet name="أسعار الضفة" sheetId="768" r:id="rId9"/>
    <sheet name="أسعار غزة" sheetId="41226" r:id="rId10"/>
    <sheet name="أسعار القدس" sheetId="41225" r:id="rId11"/>
    <sheet name="الميزان بالوحدات الفيزيائية" sheetId="41235" r:id="rId12"/>
    <sheet name="الميزان بالتيراجول" sheetId="41236" r:id="rId13"/>
    <sheet name="مؤشرات الكفاءة" sheetId="41233" r:id="rId14"/>
  </sheets>
  <definedNames>
    <definedName name="_xlnm.Print_Area" localSheetId="8">'أسعار الضفة'!$A$1:$G$22</definedName>
    <definedName name="_xlnm.Print_Area" localSheetId="10">'أسعار القدس'!$A$1:$G$22</definedName>
    <definedName name="_xlnm.Print_Area" localSheetId="9">'أسعار غزة'!$A$1:$G$21</definedName>
    <definedName name="_xlnm.Print_Area" localSheetId="7">'أسعار فلسطين'!$A$1:$G$22</definedName>
    <definedName name="_xlnm.Print_Area" localSheetId="12">'الميزان بالتيراجول'!$A$1:$N$35</definedName>
    <definedName name="_xlnm.Print_Area" localSheetId="11">'الميزان بالوحدات الفيزيائية'!$A$1:$M$35</definedName>
    <definedName name="_xlnm.Print_Area" localSheetId="2">'سلسلة زمنية-كهرباء'!$A$1:$F$16</definedName>
    <definedName name="_xlnm.Print_Area" localSheetId="6">'سولار التوليد'!$A$1:$D$22</definedName>
    <definedName name="_xlnm.Print_Area" localSheetId="4">'كهرباء 1'!$A$1:$E$21</definedName>
    <definedName name="_xlnm.Print_Area" localSheetId="5">'كهرباء 2'!$A$1:$G$22</definedName>
    <definedName name="_xlnm.Print_Area" localSheetId="3">'كهرباء 3'!$A$1:$H$22</definedName>
    <definedName name="_xlnm.Print_Area" localSheetId="0">مستورد!$A$1:$J$23</definedName>
    <definedName name="_xlnm.Print_Area" localSheetId="1">'مستورد 2'!$A$1:$J$15</definedName>
    <definedName name="_xlnm.Print_Area" localSheetId="13">'مؤشرات الكفاءة'!$A$1:$F$16</definedName>
  </definedNames>
  <calcPr calcId="125725" fullPrecision="0"/>
</workbook>
</file>

<file path=xl/calcChain.xml><?xml version="1.0" encoding="utf-8"?>
<calcChain xmlns="http://schemas.openxmlformats.org/spreadsheetml/2006/main">
  <c r="E8" i="41237"/>
  <c r="E9"/>
  <c r="E10"/>
  <c r="E11"/>
  <c r="E12"/>
  <c r="E13"/>
  <c r="E14"/>
  <c r="E7"/>
  <c r="G26" i="41236"/>
  <c r="B26" s="1"/>
  <c r="M25"/>
  <c r="L25"/>
  <c r="K25"/>
  <c r="J25"/>
  <c r="I25"/>
  <c r="H25"/>
  <c r="D25"/>
  <c r="B25" l="1"/>
  <c r="M24"/>
  <c r="L24"/>
  <c r="K24"/>
  <c r="K22" s="1"/>
  <c r="J24"/>
  <c r="H24"/>
  <c r="M23"/>
  <c r="L23"/>
  <c r="J23"/>
  <c r="H23"/>
  <c r="E23"/>
  <c r="D23"/>
  <c r="D22" s="1"/>
  <c r="C23"/>
  <c r="L21"/>
  <c r="K21"/>
  <c r="H21"/>
  <c r="M20"/>
  <c r="J20"/>
  <c r="I20"/>
  <c r="G20"/>
  <c r="F20"/>
  <c r="E20"/>
  <c r="C20"/>
  <c r="M19"/>
  <c r="L19"/>
  <c r="K19"/>
  <c r="J19"/>
  <c r="I19"/>
  <c r="H19"/>
  <c r="E19"/>
  <c r="D19"/>
  <c r="J22" l="1"/>
  <c r="J18" s="1"/>
  <c r="B24"/>
  <c r="B19"/>
  <c r="B21"/>
  <c r="H22"/>
  <c r="E22" s="1"/>
  <c r="E18" s="1"/>
  <c r="I22"/>
  <c r="I18" s="1"/>
  <c r="C22"/>
  <c r="D18"/>
  <c r="D17" s="1"/>
  <c r="B23"/>
  <c r="L20"/>
  <c r="K20" s="1"/>
  <c r="K18" s="1"/>
  <c r="H20"/>
  <c r="F17"/>
  <c r="B22" l="1"/>
  <c r="E17"/>
  <c r="H18"/>
  <c r="C18"/>
  <c r="B20"/>
  <c r="M16"/>
  <c r="L16"/>
  <c r="K16"/>
  <c r="I16"/>
  <c r="C16"/>
  <c r="M15"/>
  <c r="L15"/>
  <c r="K15"/>
  <c r="K14" s="1"/>
  <c r="B16" l="1"/>
  <c r="C17"/>
  <c r="B15"/>
  <c r="B18"/>
  <c r="L12"/>
  <c r="K12"/>
  <c r="J12"/>
  <c r="I12"/>
  <c r="H12"/>
  <c r="E12"/>
  <c r="B11"/>
  <c r="G10"/>
  <c r="D10"/>
  <c r="M9"/>
  <c r="G9"/>
  <c r="F9"/>
  <c r="F12" s="1"/>
  <c r="D9"/>
  <c r="M8"/>
  <c r="D8"/>
  <c r="C8"/>
  <c r="E26" i="41235"/>
  <c r="D23"/>
  <c r="B23"/>
  <c r="L22"/>
  <c r="K22"/>
  <c r="J22"/>
  <c r="I22"/>
  <c r="H22"/>
  <c r="G22"/>
  <c r="F22"/>
  <c r="E22"/>
  <c r="D22" s="1"/>
  <c r="C22"/>
  <c r="B22"/>
  <c r="K20"/>
  <c r="J20"/>
  <c r="I20"/>
  <c r="H20"/>
  <c r="G20"/>
  <c r="L18"/>
  <c r="K18" s="1"/>
  <c r="J18" s="1"/>
  <c r="I18" s="1"/>
  <c r="H18" s="1"/>
  <c r="G18" s="1"/>
  <c r="F18" s="1"/>
  <c r="E18"/>
  <c r="D18" s="1"/>
  <c r="C18" s="1"/>
  <c r="B18" s="1"/>
  <c r="L17"/>
  <c r="K17" s="1"/>
  <c r="J17" s="1"/>
  <c r="I17" s="1"/>
  <c r="H17" s="1"/>
  <c r="G17" s="1"/>
  <c r="F17" s="1"/>
  <c r="E17" s="1"/>
  <c r="D17" s="1"/>
  <c r="C17" s="1"/>
  <c r="B17" s="1"/>
  <c r="L16" s="1"/>
  <c r="B16" s="1"/>
  <c r="L14"/>
  <c r="K14"/>
  <c r="J14"/>
  <c r="L13" s="1"/>
  <c r="K13"/>
  <c r="J13"/>
  <c r="I13"/>
  <c r="H13" s="1"/>
  <c r="G13" s="1"/>
  <c r="F13" s="1"/>
  <c r="E13" s="1"/>
  <c r="D13"/>
  <c r="C13"/>
  <c r="B13"/>
  <c r="L12"/>
  <c r="K12"/>
  <c r="J12"/>
  <c r="I12"/>
  <c r="H12"/>
  <c r="G12"/>
  <c r="F12"/>
  <c r="E12"/>
  <c r="D12"/>
  <c r="C12"/>
  <c r="B12"/>
  <c r="B8" i="41236" l="1"/>
  <c r="B9"/>
  <c r="B10"/>
  <c r="G12"/>
  <c r="D12"/>
  <c r="M22"/>
  <c r="B17"/>
  <c r="M14"/>
  <c r="L14" s="1"/>
  <c r="B14" s="1"/>
  <c r="F19" i="41225"/>
  <c r="E19"/>
  <c r="D19"/>
  <c r="C19"/>
  <c r="B19"/>
  <c r="F19" i="41226"/>
  <c r="E19"/>
  <c r="D19"/>
  <c r="C19"/>
  <c r="B19"/>
  <c r="E29" i="768" s="1"/>
  <c r="D29" s="1"/>
  <c r="C29"/>
  <c r="B29" s="1"/>
  <c r="A29"/>
  <c r="E28" s="1"/>
  <c r="D28" s="1"/>
  <c r="C28" s="1"/>
  <c r="B28" s="1"/>
  <c r="A28" s="1"/>
  <c r="E27"/>
  <c r="D27"/>
  <c r="C27"/>
  <c r="B27"/>
  <c r="A27"/>
  <c r="F19"/>
  <c r="E19"/>
  <c r="D19"/>
  <c r="C19"/>
  <c r="B19"/>
  <c r="E29" i="41232"/>
  <c r="D29"/>
  <c r="C29"/>
  <c r="B29"/>
  <c r="A29"/>
  <c r="E28" s="1"/>
  <c r="D28" s="1"/>
  <c r="C28" s="1"/>
  <c r="B28" s="1"/>
  <c r="A28" s="1"/>
  <c r="E27"/>
  <c r="D27"/>
  <c r="C27"/>
  <c r="B27"/>
  <c r="A27"/>
  <c r="F19"/>
  <c r="D19"/>
  <c r="C19"/>
  <c r="B19"/>
  <c r="B12" i="41236" l="1"/>
  <c r="L22"/>
  <c r="L18" s="1"/>
  <c r="M18"/>
  <c r="C12"/>
  <c r="D13"/>
  <c r="F19" i="41227"/>
  <c r="E19" s="1"/>
  <c r="D19"/>
  <c r="C19"/>
  <c r="B19"/>
  <c r="F18"/>
  <c r="D18"/>
  <c r="C18"/>
  <c r="B18"/>
  <c r="F17"/>
  <c r="D17"/>
  <c r="E17" s="1"/>
  <c r="C17"/>
  <c r="B17"/>
  <c r="F16"/>
  <c r="D16"/>
  <c r="E16" s="1"/>
  <c r="C16"/>
  <c r="B16"/>
  <c r="G16" s="1"/>
  <c r="F15"/>
  <c r="D15"/>
  <c r="C15"/>
  <c r="B15"/>
  <c r="F14"/>
  <c r="D14"/>
  <c r="C14"/>
  <c r="B14"/>
  <c r="F13"/>
  <c r="D13"/>
  <c r="C13"/>
  <c r="B13"/>
  <c r="F12"/>
  <c r="D12"/>
  <c r="C12"/>
  <c r="B12"/>
  <c r="G12" s="1"/>
  <c r="G11"/>
  <c r="F11"/>
  <c r="D11"/>
  <c r="C11"/>
  <c r="B11"/>
  <c r="F10"/>
  <c r="D10"/>
  <c r="C10"/>
  <c r="B10"/>
  <c r="F9"/>
  <c r="D9"/>
  <c r="C9"/>
  <c r="B9"/>
  <c r="F8"/>
  <c r="D8"/>
  <c r="D20" s="1"/>
  <c r="C8"/>
  <c r="B8"/>
  <c r="F20" i="41220"/>
  <c r="E20"/>
  <c r="D20"/>
  <c r="C20"/>
  <c r="B20"/>
  <c r="F19"/>
  <c r="D19"/>
  <c r="F18"/>
  <c r="D18"/>
  <c r="F17"/>
  <c r="D17"/>
  <c r="M17" i="41236" l="1"/>
  <c r="B13"/>
  <c r="M12" s="1"/>
  <c r="M13" s="1"/>
  <c r="C20" i="41227"/>
  <c r="B20"/>
  <c r="G15"/>
  <c r="G13"/>
  <c r="E9"/>
  <c r="G18"/>
  <c r="G8"/>
  <c r="G14"/>
  <c r="G10"/>
  <c r="G17"/>
  <c r="E8"/>
  <c r="E11"/>
  <c r="G9"/>
  <c r="E14"/>
  <c r="F20"/>
  <c r="G20" s="1"/>
  <c r="E12"/>
  <c r="L17" i="41236"/>
  <c r="K17" s="1"/>
  <c r="E15" i="41227"/>
  <c r="E18"/>
  <c r="E10"/>
  <c r="E13"/>
  <c r="G19"/>
  <c r="C13" i="41236"/>
  <c r="F16" i="41220"/>
  <c r="D16"/>
  <c r="F15"/>
  <c r="D15"/>
  <c r="F14"/>
  <c r="D14"/>
  <c r="F13"/>
  <c r="D13"/>
  <c r="F12"/>
  <c r="D12"/>
  <c r="F11"/>
  <c r="D11"/>
  <c r="F10"/>
  <c r="D10"/>
  <c r="F9"/>
  <c r="D9"/>
  <c r="F8"/>
  <c r="D8"/>
  <c r="D19" i="41219" s="1"/>
  <c r="E20" i="41227" l="1"/>
  <c r="J17" i="41236"/>
  <c r="I17" s="1"/>
  <c r="H17" s="1"/>
  <c r="G17" s="1"/>
  <c r="G13" s="1"/>
  <c r="F13" s="1"/>
  <c r="E13" s="1"/>
  <c r="K13"/>
  <c r="L13"/>
  <c r="C19" i="41219"/>
  <c r="B19"/>
  <c r="D18"/>
  <c r="D17"/>
  <c r="D16"/>
  <c r="D15"/>
  <c r="D14"/>
  <c r="D13"/>
  <c r="D12"/>
  <c r="D11"/>
  <c r="D10"/>
  <c r="D9"/>
  <c r="D8"/>
  <c r="D7"/>
  <c r="J13" i="41236" l="1"/>
  <c r="I13" s="1"/>
  <c r="H13" s="1"/>
  <c r="B9" i="664"/>
  <c r="I8" s="1"/>
  <c r="H8" s="1"/>
  <c r="G8"/>
  <c r="F8" s="1"/>
  <c r="E8" l="1"/>
  <c r="D8" s="1"/>
  <c r="C8" s="1"/>
  <c r="I7"/>
  <c r="H7" l="1"/>
  <c r="G7" s="1"/>
  <c r="F7"/>
  <c r="E7" s="1"/>
  <c r="D7"/>
  <c r="C7"/>
  <c r="I19" i="3"/>
  <c r="H19"/>
  <c r="G19"/>
  <c r="F19"/>
  <c r="E19"/>
  <c r="D19"/>
  <c r="C19"/>
  <c r="B18" l="1"/>
  <c r="B17"/>
  <c r="B16"/>
  <c r="B15"/>
  <c r="B14"/>
  <c r="B13"/>
  <c r="B12"/>
  <c r="B11"/>
  <c r="B10"/>
  <c r="B9"/>
  <c r="B8"/>
  <c r="B7"/>
  <c r="B19" l="1"/>
  <c r="B8" i="664" s="1"/>
  <c r="B7" s="1"/>
</calcChain>
</file>

<file path=xl/comments1.xml><?xml version="1.0" encoding="utf-8"?>
<comments xmlns="http://schemas.openxmlformats.org/spreadsheetml/2006/main">
  <authors>
    <author>abdullaha</author>
  </authors>
  <commentList>
    <comment ref="L16" authorId="0">
      <text>
        <r>
          <rPr>
            <b/>
            <sz val="8"/>
            <color indexed="81"/>
            <rFont val="Tahoma"/>
            <family val="2"/>
          </rPr>
          <t>abdullaha:</t>
        </r>
        <r>
          <rPr>
            <sz val="8"/>
            <color indexed="81"/>
            <rFont val="Tahoma"/>
            <family val="2"/>
          </rPr>
          <t xml:space="preserve">
12
% خسائر الشبكة</t>
        </r>
      </text>
    </comment>
    <comment ref="K25" authorId="0">
      <text>
        <r>
          <rPr>
            <b/>
            <sz val="9"/>
            <color indexed="81"/>
            <rFont val="Tahoma"/>
            <family val="2"/>
          </rPr>
          <t>abdullaha:</t>
        </r>
        <r>
          <rPr>
            <sz val="9"/>
            <color indexed="81"/>
            <rFont val="Tahoma"/>
            <family val="2"/>
          </rPr>
          <t xml:space="preserve">
مضاف لها تدفئة الحكومة 1000
</t>
        </r>
      </text>
    </comment>
  </commentList>
</comments>
</file>

<file path=xl/sharedStrings.xml><?xml version="1.0" encoding="utf-8"?>
<sst xmlns="http://schemas.openxmlformats.org/spreadsheetml/2006/main" count="675" uniqueCount="316">
  <si>
    <t>الشهر</t>
  </si>
  <si>
    <t>Month</t>
  </si>
  <si>
    <t>المنطقة</t>
  </si>
  <si>
    <t>Region</t>
  </si>
  <si>
    <t xml:space="preserve"> Electricity  (MWh)</t>
  </si>
  <si>
    <t>الكهرباء  (ميجاواط.ساعة)</t>
  </si>
  <si>
    <t xml:space="preserve"> LPG (Ton)</t>
  </si>
  <si>
    <t xml:space="preserve">       البنزين       (ألف لتر)</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</si>
  <si>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</si>
  <si>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</si>
  <si>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</si>
  <si>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</si>
  <si>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</si>
  <si>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</si>
  <si>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</si>
  <si>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</si>
  <si>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</si>
  <si>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</si>
  <si>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</si>
  <si>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January  </t>
  </si>
  <si>
    <t xml:space="preserve"> January</t>
  </si>
  <si>
    <t>Kerosene (NIS/Liter)</t>
  </si>
  <si>
    <t>Coal (NIS/Kg)</t>
  </si>
  <si>
    <t>Diesel (NIS/Liter)</t>
  </si>
  <si>
    <t xml:space="preserve"> قطاع غزة</t>
  </si>
  <si>
    <t xml:space="preserve"> Gaza Strip</t>
  </si>
  <si>
    <t xml:space="preserve"> Total</t>
  </si>
  <si>
    <t xml:space="preserve"> شباط</t>
  </si>
  <si>
    <t xml:space="preserve"> آذار</t>
  </si>
  <si>
    <t xml:space="preserve"> نيسان</t>
  </si>
  <si>
    <t xml:space="preserve"> أيار</t>
  </si>
  <si>
    <t xml:space="preserve"> حزيران  </t>
  </si>
  <si>
    <t xml:space="preserve"> تموز</t>
  </si>
  <si>
    <t xml:space="preserve"> آب</t>
  </si>
  <si>
    <t xml:space="preserve"> أيلول</t>
  </si>
  <si>
    <t xml:space="preserve"> المجموع</t>
  </si>
  <si>
    <t xml:space="preserve"> كانون ثاني </t>
  </si>
  <si>
    <t xml:space="preserve"> حزيران</t>
  </si>
  <si>
    <t xml:space="preserve"> تشرين أول</t>
  </si>
  <si>
    <t xml:space="preserve"> تشرين ثاني</t>
  </si>
  <si>
    <t xml:space="preserve"> كانون أول</t>
  </si>
  <si>
    <t xml:space="preserve"> معدل السعر السنوي</t>
  </si>
  <si>
    <t xml:space="preserve"> كانون ثاني</t>
  </si>
  <si>
    <t xml:space="preserve"> تشرين أول </t>
  </si>
  <si>
    <t>شركة الكهرباء الاسرائيلية</t>
  </si>
  <si>
    <t>مصر</t>
  </si>
  <si>
    <t>الأردن</t>
  </si>
  <si>
    <t>Jordan</t>
  </si>
  <si>
    <t>Egypt</t>
  </si>
  <si>
    <t>السنة</t>
  </si>
  <si>
    <t>Year</t>
  </si>
  <si>
    <t xml:space="preserve"> Bitumen (Ton)</t>
  </si>
  <si>
    <t>Source</t>
  </si>
  <si>
    <t xml:space="preserve">    القار (طن) </t>
  </si>
  <si>
    <t xml:space="preserve"> Bitumen  (Ton)</t>
  </si>
  <si>
    <t xml:space="preserve">    الكاز     (شيقل/لتر)</t>
  </si>
  <si>
    <t xml:space="preserve">    الفحم     (شيقل/كغم)</t>
  </si>
  <si>
    <t xml:space="preserve">    السولار    (شيقل/لتر)</t>
  </si>
  <si>
    <t xml:space="preserve">      الكاز 
     (ألف لتر) </t>
  </si>
  <si>
    <t>غاز البترول المسيل (شيقل/12 كغم)</t>
  </si>
  <si>
    <t xml:space="preserve">     LPG     (NIS/12 Kg)</t>
  </si>
  <si>
    <r>
      <t>البنزين</t>
    </r>
    <r>
      <rPr>
        <vertAlign val="superscript"/>
        <sz val="9"/>
        <rFont val="Simplified Arabic"/>
        <family val="1"/>
      </rPr>
      <t>(2)</t>
    </r>
    <r>
      <rPr>
        <sz val="9"/>
        <rFont val="Simplified Arabic"/>
        <family val="1"/>
      </rPr>
      <t xml:space="preserve"> (شيقل/لتر)</t>
    </r>
  </si>
  <si>
    <r>
      <t>Gasoline</t>
    </r>
    <r>
      <rPr>
        <vertAlign val="superscript"/>
        <sz val="9"/>
        <rFont val="Arial"/>
        <family val="2"/>
      </rPr>
      <t>(2)</t>
    </r>
    <r>
      <rPr>
        <sz val="9"/>
        <rFont val="Arial"/>
        <family val="2"/>
        <charset val="178"/>
      </rPr>
      <t xml:space="preserve"> (NIS/Liter)</t>
    </r>
  </si>
  <si>
    <r>
      <t xml:space="preserve"> Electricity</t>
    </r>
    <r>
      <rPr>
        <sz val="9"/>
        <rFont val="Arial"/>
        <family val="2"/>
        <charset val="178"/>
      </rPr>
      <t xml:space="preserve">  (MWh)</t>
    </r>
  </si>
  <si>
    <t xml:space="preserve">  القار (طن)</t>
  </si>
  <si>
    <t xml:space="preserve"> Imported  Electricity</t>
  </si>
  <si>
    <t>المصادر:</t>
  </si>
  <si>
    <t>Sources:</t>
  </si>
  <si>
    <t xml:space="preserve">  Wood and Charcoal (Tons)</t>
  </si>
  <si>
    <t xml:space="preserve">  الحطب والفحم (طن) </t>
  </si>
  <si>
    <t>المجموع
Total</t>
  </si>
  <si>
    <t xml:space="preserve"> فلسطين</t>
  </si>
  <si>
    <t xml:space="preserve"> الضفة الغربية</t>
  </si>
  <si>
    <t xml:space="preserve"> Palestine</t>
  </si>
  <si>
    <t xml:space="preserve"> West Bank</t>
  </si>
  <si>
    <t>Purchased from Palestine Electric Company</t>
  </si>
  <si>
    <r>
      <t xml:space="preserve">(1) البيانات لا تشمل ذلك الجزء من محافظة القدس الذي ضمته إسرائيل عنوة بعيد احتلالها للضفة الغربية عام </t>
    </r>
    <r>
      <rPr>
        <sz val="9"/>
        <rFont val="Times New Roman"/>
        <family val="1"/>
        <charset val="178"/>
      </rPr>
      <t>1967.</t>
    </r>
  </si>
  <si>
    <r>
      <t>مشتراة من الشركة</t>
    </r>
    <r>
      <rPr>
        <b/>
        <sz val="9"/>
        <rFont val="Arial"/>
        <family val="2"/>
      </rPr>
      <t xml:space="preserve"> </t>
    </r>
    <r>
      <rPr>
        <b/>
        <sz val="9"/>
        <rFont val="Simplified Arabic"/>
        <family val="1"/>
      </rPr>
      <t>الفلسطينية</t>
    </r>
    <r>
      <rPr>
        <b/>
        <sz val="9"/>
        <rFont val="Arial"/>
        <family val="2"/>
      </rPr>
      <t xml:space="preserve"> </t>
    </r>
    <r>
      <rPr>
        <b/>
        <sz val="9"/>
        <rFont val="Simplified Arabic"/>
        <family val="1"/>
      </rPr>
      <t>للكهرباء</t>
    </r>
    <r>
      <rPr>
        <b/>
        <sz val="9"/>
        <rFont val="Arial"/>
        <family val="2"/>
      </rPr>
      <t xml:space="preserve"> </t>
    </r>
  </si>
  <si>
    <t xml:space="preserve"> Gasoline (Thousand Liter)</t>
  </si>
  <si>
    <t xml:space="preserve"> Kerosene  (Thousand Liter)</t>
  </si>
  <si>
    <t xml:space="preserve">     Diesel     (Thousand Liter)</t>
  </si>
  <si>
    <t xml:space="preserve"> Kerosene (Thousand Liter)</t>
  </si>
  <si>
    <t xml:space="preserve">Diesel Quantities Delivered (Thousand Liter)         </t>
  </si>
  <si>
    <t>Electricity Produced (MWh)</t>
  </si>
  <si>
    <t>كمية الطاقة الكهربائية المنتجة (ميجاواط.ساعة)</t>
  </si>
  <si>
    <t xml:space="preserve">      كمية  السولار المزودة      
(ألف لتر)</t>
  </si>
  <si>
    <t xml:space="preserve">      السولار        (ألف لتر)</t>
  </si>
  <si>
    <t xml:space="preserve">      السولار          (ألف لتر)</t>
  </si>
  <si>
    <t xml:space="preserve">      الكاز          (ألف لتر) </t>
  </si>
  <si>
    <r>
      <t>البنزين</t>
    </r>
    <r>
      <rPr>
        <sz val="11"/>
        <rFont val="Simplified Arabic"/>
        <family val="1"/>
      </rPr>
      <t>*</t>
    </r>
    <r>
      <rPr>
        <sz val="9"/>
        <rFont val="Simplified Arabic"/>
        <family val="1"/>
      </rPr>
      <t xml:space="preserve"> (شيقل/لتر)</t>
    </r>
  </si>
  <si>
    <r>
      <t>Gasoline</t>
    </r>
    <r>
      <rPr>
        <sz val="11"/>
        <rFont val="Arial"/>
        <family val="2"/>
      </rPr>
      <t>*</t>
    </r>
    <r>
      <rPr>
        <sz val="9"/>
        <rFont val="Arial"/>
        <family val="2"/>
        <charset val="178"/>
      </rPr>
      <t xml:space="preserve"> (NIS/Liter)</t>
    </r>
  </si>
  <si>
    <t>Israeli Electricity Company</t>
  </si>
  <si>
    <t xml:space="preserve">الشهر          </t>
  </si>
  <si>
    <t xml:space="preserve">الشهر            </t>
  </si>
  <si>
    <t xml:space="preserve">      زيت الوقود        (ألف لتر)</t>
  </si>
  <si>
    <t xml:space="preserve">     Fuel Oil     (Thousand Liter)</t>
  </si>
  <si>
    <t xml:space="preserve">    Diesel   (Thousand Liter)</t>
  </si>
  <si>
    <t xml:space="preserve"> الكهرباء المستوردة</t>
  </si>
  <si>
    <r>
      <t>(</t>
    </r>
    <r>
      <rPr>
        <b/>
        <sz val="9"/>
        <rFont val="Simplified Arabic"/>
        <family val="1"/>
      </rPr>
      <t>-</t>
    </r>
    <r>
      <rPr>
        <sz val="9"/>
        <rFont val="Simplified Arabic"/>
        <family val="1"/>
      </rPr>
      <t>): لا يوجد</t>
    </r>
  </si>
  <si>
    <t xml:space="preserve"> المصدر</t>
  </si>
  <si>
    <t xml:space="preserve"> مستورد</t>
  </si>
  <si>
    <t xml:space="preserve"> Imported</t>
  </si>
  <si>
    <t xml:space="preserve"> Source</t>
  </si>
  <si>
    <t>غاز البترول المسال  (طن)</t>
  </si>
  <si>
    <t xml:space="preserve"> * تمثل بيانات التوليد الذاتي والطاقة المتجددة. </t>
  </si>
  <si>
    <r>
      <t xml:space="preserve"> شكل الطاقة</t>
    </r>
    <r>
      <rPr>
        <b/>
        <vertAlign val="superscript"/>
        <sz val="11"/>
        <rFont val="Simplified Arabic"/>
        <family val="1"/>
      </rPr>
      <t>*</t>
    </r>
    <r>
      <rPr>
        <b/>
        <vertAlign val="subscript"/>
        <sz val="11"/>
        <rFont val="Simplified Arabic"/>
        <family val="1"/>
      </rPr>
      <t xml:space="preserve"> </t>
    </r>
    <r>
      <rPr>
        <b/>
        <sz val="9"/>
        <rFont val="Simplified Arabic"/>
        <family val="1"/>
      </rPr>
      <t xml:space="preserve">         </t>
    </r>
  </si>
  <si>
    <r>
      <t xml:space="preserve"> Type of Energy</t>
    </r>
    <r>
      <rPr>
        <b/>
        <vertAlign val="superscript"/>
        <sz val="11"/>
        <rFont val="Arial"/>
        <family val="2"/>
      </rPr>
      <t>*</t>
    </r>
  </si>
  <si>
    <r>
      <t>(</t>
    </r>
    <r>
      <rPr>
        <b/>
        <sz val="9"/>
        <rFont val="Arial"/>
        <family val="2"/>
      </rPr>
      <t>-</t>
    </r>
    <r>
      <rPr>
        <sz val="9"/>
        <rFont val="Arial"/>
        <family val="2"/>
        <charset val="178"/>
      </rPr>
      <t>): Nill</t>
    </r>
  </si>
  <si>
    <t xml:space="preserve"> Other Sources*</t>
  </si>
  <si>
    <r>
      <t>(</t>
    </r>
    <r>
      <rPr>
        <b/>
        <sz val="9"/>
        <rFont val="Arial"/>
        <family val="2"/>
      </rPr>
      <t>-</t>
    </r>
    <r>
      <rPr>
        <sz val="9"/>
        <rFont val="Arial"/>
        <family val="2"/>
      </rPr>
      <t>): Nill</t>
    </r>
  </si>
  <si>
    <r>
      <t>(</t>
    </r>
    <r>
      <rPr>
        <b/>
        <sz val="9"/>
        <rFont val="Arial"/>
        <family val="2"/>
        <scheme val="minor"/>
      </rPr>
      <t>-</t>
    </r>
    <r>
      <rPr>
        <sz val="9"/>
        <rFont val="Arial"/>
        <family val="2"/>
        <scheme val="minor"/>
      </rPr>
      <t>): Nill</t>
    </r>
  </si>
  <si>
    <t xml:space="preserve"> Average Annual Price</t>
  </si>
  <si>
    <r>
      <t xml:space="preserve"> Energy Type</t>
    </r>
    <r>
      <rPr>
        <b/>
        <vertAlign val="superscript"/>
        <sz val="9"/>
        <rFont val="Arial"/>
        <family val="2"/>
      </rPr>
      <t>(1)</t>
    </r>
  </si>
  <si>
    <t xml:space="preserve"> Energy Type</t>
  </si>
  <si>
    <t>(2) يشير إلى بنزين 95</t>
  </si>
  <si>
    <t xml:space="preserve"> (2) Refers to gasoline 95. </t>
  </si>
  <si>
    <t>(2) يشير إلى بنزين 95.</t>
  </si>
  <si>
    <t>* يشير إلى بنزين 95.</t>
  </si>
  <si>
    <t xml:space="preserve"> (2) Refers to gasoline 95.</t>
  </si>
  <si>
    <t>* Refers to gasoline 95.</t>
  </si>
  <si>
    <r>
      <t xml:space="preserve">جدول </t>
    </r>
    <r>
      <rPr>
        <b/>
        <sz val="11"/>
        <rFont val="Times New Roman"/>
        <family val="1"/>
        <charset val="178"/>
      </rPr>
      <t>8:</t>
    </r>
    <r>
      <rPr>
        <b/>
        <sz val="11"/>
        <rFont val="Simplified Arabic"/>
        <family val="1"/>
      </rPr>
      <t xml:space="preserve">  متوسطات أسعار المستهلك في فلسطين لبعض أشكال الطاقة حسب الشهر، </t>
    </r>
    <r>
      <rPr>
        <b/>
        <sz val="11"/>
        <rFont val="Times New Roman"/>
        <family val="1"/>
        <charset val="178"/>
      </rPr>
      <t>2017</t>
    </r>
  </si>
  <si>
    <r>
      <rPr>
        <b/>
        <sz val="9"/>
        <rFont val="Simplified Arabic"/>
        <family val="1"/>
      </rPr>
      <t>المصدر:</t>
    </r>
    <r>
      <rPr>
        <sz val="9"/>
        <rFont val="Simplified Arabic"/>
        <family val="1"/>
      </rPr>
      <t xml:space="preserve"> الجهاز المركزي للإحصاء الفلسطيني، 2018. مسح أسعار المستهلك 2017.  رام الله – فلسطين.</t>
    </r>
  </si>
  <si>
    <r>
      <rPr>
        <b/>
        <sz val="9"/>
        <rFont val="Arial"/>
        <family val="2"/>
      </rPr>
      <t>Source:</t>
    </r>
    <r>
      <rPr>
        <sz val="9"/>
        <rFont val="Arial"/>
        <family val="2"/>
        <charset val="178"/>
      </rPr>
      <t xml:space="preserve"> Palestinian Central Bureau of Statistics, 2018. Consumer Price Survey 2017.  Ramallah - Palestine.</t>
    </r>
  </si>
  <si>
    <r>
      <t xml:space="preserve">جدول </t>
    </r>
    <r>
      <rPr>
        <b/>
        <sz val="11"/>
        <rFont val="Times New Roman"/>
        <family val="1"/>
        <charset val="178"/>
      </rPr>
      <t>9:</t>
    </r>
    <r>
      <rPr>
        <b/>
        <sz val="11"/>
        <rFont val="Simplified Arabic"/>
        <family val="1"/>
      </rPr>
      <t xml:space="preserve">  متوسطات أسعار المستهلك في الضفة الغربية لبعض أشكال الطاقة حسب الشهر، </t>
    </r>
    <r>
      <rPr>
        <b/>
        <sz val="11"/>
        <rFont val="Times New Roman"/>
        <family val="1"/>
        <charset val="178"/>
      </rPr>
      <t>2017</t>
    </r>
  </si>
  <si>
    <t>Table 9:  Average Consumer Prices in the West Bank for Selected Energy Types by Month, 2017</t>
  </si>
  <si>
    <r>
      <rPr>
        <b/>
        <sz val="9"/>
        <rFont val="Arial"/>
        <family val="2"/>
      </rPr>
      <t>Source:</t>
    </r>
    <r>
      <rPr>
        <sz val="9"/>
        <rFont val="Arial"/>
        <family val="2"/>
      </rPr>
      <t xml:space="preserve"> Palestinian Central Bureau of Statistics, 2018. Consumer Price Survey 2017.  Ramallah - Palestine</t>
    </r>
  </si>
  <si>
    <r>
      <rPr>
        <b/>
        <sz val="9"/>
        <rFont val="Arial"/>
        <family val="2"/>
      </rPr>
      <t>Source:</t>
    </r>
    <r>
      <rPr>
        <sz val="9"/>
        <rFont val="Arial"/>
        <family val="2"/>
      </rPr>
      <t xml:space="preserve"> Palestinian Central Bureau of Statistics, 2018. Consumer Price Survey 2017.  Ramallah - Palestine.</t>
    </r>
  </si>
  <si>
    <r>
      <t xml:space="preserve">جدول </t>
    </r>
    <r>
      <rPr>
        <b/>
        <sz val="11"/>
        <rFont val="Times New Roman"/>
        <family val="1"/>
        <charset val="178"/>
      </rPr>
      <t>1:</t>
    </r>
    <r>
      <rPr>
        <b/>
        <sz val="11"/>
        <rFont val="Simplified Arabic"/>
        <family val="1"/>
      </rPr>
      <t xml:space="preserve">  الطاقة المستوردة في فلسطين حسب شكل الطاقة والشهر، </t>
    </r>
    <r>
      <rPr>
        <b/>
        <sz val="11"/>
        <rFont val="Times New Roman"/>
        <family val="1"/>
        <charset val="178"/>
      </rPr>
      <t>2017</t>
    </r>
  </si>
  <si>
    <t>Table 1:  Imported Energy in Palestine by Type of Energy and Month, 2017</t>
  </si>
  <si>
    <r>
      <t xml:space="preserve">جدول </t>
    </r>
    <r>
      <rPr>
        <b/>
        <sz val="11"/>
        <rFont val="Times New Roman"/>
        <family val="1"/>
        <charset val="178"/>
      </rPr>
      <t>2:</t>
    </r>
    <r>
      <rPr>
        <b/>
        <sz val="11"/>
        <rFont val="Simplified Arabic"/>
        <family val="1"/>
      </rPr>
      <t xml:space="preserve">  الطاقة المستوردة في فلسطين حسب شكل الطاقة والمنطقة، </t>
    </r>
    <r>
      <rPr>
        <b/>
        <sz val="11"/>
        <rFont val="Times New Roman"/>
        <family val="1"/>
        <charset val="178"/>
      </rPr>
      <t>2017</t>
    </r>
    <r>
      <rPr>
        <b/>
        <sz val="11"/>
        <rFont val="Simplified Arabic"/>
        <family val="1"/>
      </rPr>
      <t xml:space="preserve"> </t>
    </r>
  </si>
  <si>
    <t>Table 2:  Imported Energy in Palestine by Type of Energy and Region, 2017</t>
  </si>
  <si>
    <t>جدول 7: كمية السولار المزودة للشركة الفلسطينية للكهرباء في قطاع غزة وكمية الطاقة الكهربائية المنتجة منها حسب السنة، 2002-2017</t>
  </si>
  <si>
    <t>Table 7:  Diesel Quantities Delivered to Palestine Electric Company in Gaza Strip and Electricity Produced from it by Year, 2002-2017</t>
  </si>
  <si>
    <t>المؤشر</t>
  </si>
  <si>
    <t>Indicator</t>
  </si>
  <si>
    <t>الجهاز المركزي للإحصاء الفلسطيني 2018. ميزان الطاقة الفلسطيني 2017. رام الله -  فلسطين</t>
  </si>
  <si>
    <t xml:space="preserve"> Palestinian Central Bureau of Statistics, 2018. National Accounts 2017.  Ramallah - Palestine</t>
  </si>
  <si>
    <t>Energy Dependancy Rate  (%)</t>
  </si>
  <si>
    <t>The Energy Consumption of the Transport Sector to the total energy Consumption  (%)</t>
  </si>
  <si>
    <t>The Energy Consumption of the Household Sector to the total energy Consumption  (%)</t>
  </si>
  <si>
    <t>The Energy Consumption of the Service Sector to the total energy Consumption  (%)</t>
  </si>
  <si>
    <t>The Energy Consumption of the Industry Sector to the total energy Consumption  (%)</t>
  </si>
  <si>
    <t>معدل الاعتمادية على الطاقة  (%)</t>
  </si>
  <si>
    <t>استهلاك قطاع النقل إلى الاستهلاك الكلي من الطاقة  (%)</t>
  </si>
  <si>
    <t>استهلاك قطاع المنزلي إلى الاستهلاك الكلي من الطاقة  (%)</t>
  </si>
  <si>
    <t>استهلاك قطاع الخدمات إلى الاستهلاك الكلي من الطاقة  (%)</t>
  </si>
  <si>
    <t>استهلاك قطاع الصناعة إلى الاستهلاك الكلي من الطاقة  (%)</t>
  </si>
  <si>
    <t>كثافة الطاقة (ميجا جول/دولار أمريكي)</t>
  </si>
  <si>
    <t>Palestinian Central Bureau of Statistics 2018. Energy Energy Balance of Palestine 2017.  Ramallah - Palestine.</t>
  </si>
  <si>
    <t xml:space="preserve">Table 14: Selected energy Performance Indicators in Palestine, 2014-2017
</t>
  </si>
  <si>
    <t>جدول 14 : مؤشرات مختارة لأداء قطاع الطاقة في فلسطين،  2014-2017</t>
  </si>
  <si>
    <t>Annual Electricity Consumption Per Capita (KWh/Capita)</t>
  </si>
  <si>
    <t>حصة الفرد السنوية من الطاقة الكهربائية المستهلكة (ك و س/فرد)</t>
  </si>
  <si>
    <t>2. تم اعتبار كفاءة المرآة بالنسبة للسخان الشمسي 45%، والطاقة المستهلكة نصف الكمية المنتجة.</t>
  </si>
  <si>
    <t>2. The efficiency of the solar water heater was considered to be 45% and the consumed energy is half of the produces quantity.</t>
  </si>
  <si>
    <t>1. في جميع الحسابات المتعلقة بالفحم والحطب، تم اعتبار القيمة الحرارية موحدة لكل من الفحم والحطب بناء على وزن كل نوع في الميزان  وقد اعتبرت القيمة الحرارية لكليهما 15.79 جيجا جول/طن.</t>
  </si>
  <si>
    <t>1. In all accounts related to charcoal and wood, a unified calorific value was used for each of the charcoal and wood based on the weight of each type in the balance, and the  calorific value for both was considered to be 15.79 gigajoules/ton</t>
  </si>
  <si>
    <t>ملاحظات:</t>
  </si>
  <si>
    <t>Notes:</t>
  </si>
  <si>
    <t>(-): لا يوجد</t>
  </si>
  <si>
    <t>(-): Nill</t>
  </si>
  <si>
    <t>2.5  لاستعمالات غير الطاقة</t>
  </si>
  <si>
    <t>5.2 Non energy use</t>
  </si>
  <si>
    <t>3.3.1.5 التجارة والخدمات العامة</t>
  </si>
  <si>
    <t>5.1.3.3 Commerce &amp; public services</t>
  </si>
  <si>
    <t>2.3.1.5 الزراعة</t>
  </si>
  <si>
    <t>5.1.3.2 Agriculture</t>
  </si>
  <si>
    <t>1.3.1.5 المنزلي</t>
  </si>
  <si>
    <t>5.1.3.1 Households</t>
  </si>
  <si>
    <t>3.1.5 بواسطة القطاع المنزلي وقطاعات أخرى</t>
  </si>
  <si>
    <t>5.1.3 By household and other sectors</t>
  </si>
  <si>
    <t>1.2.1.5 الطرق</t>
  </si>
  <si>
    <t>5.1.2.1 Road</t>
  </si>
  <si>
    <t>2.1.5 بواسطة النقل</t>
  </si>
  <si>
    <t>5.1.2 By transport</t>
  </si>
  <si>
    <t xml:space="preserve">1.1.5 بواسطة الصناعة </t>
  </si>
  <si>
    <t>5.1.1 By industry</t>
  </si>
  <si>
    <t>1.5 استهلاك الطاقة النهائي</t>
  </si>
  <si>
    <t>5.1. Final energy consumption</t>
  </si>
  <si>
    <t>5. الاستهلاك النهائي</t>
  </si>
  <si>
    <t>5. Final consumption</t>
  </si>
  <si>
    <t xml:space="preserve">4. الخسائر </t>
  </si>
  <si>
    <t>4. Losses</t>
  </si>
  <si>
    <t>1.3 محطات الكهرباء</t>
  </si>
  <si>
    <t>3.1 Electricity plants</t>
  </si>
  <si>
    <t>3. التحويل</t>
  </si>
  <si>
    <t>3.Transformation</t>
  </si>
  <si>
    <t>2. فروقات إحصائية</t>
  </si>
  <si>
    <t>2. Statistical differences</t>
  </si>
  <si>
    <t>1. الطاقة الكلية المزودة</t>
  </si>
  <si>
    <t>1.Total energy supply</t>
  </si>
  <si>
    <t>4.1 التغير في المخزون</t>
  </si>
  <si>
    <t>1.4 Stock change</t>
  </si>
  <si>
    <t>3.1 الصادرات</t>
  </si>
  <si>
    <t>1.3 Exports</t>
  </si>
  <si>
    <t>2.1 الواردات</t>
  </si>
  <si>
    <t>1.2 Imports</t>
  </si>
  <si>
    <t>1.1 الإنتاج الابتدائي</t>
  </si>
  <si>
    <t>1.1 Primary production</t>
  </si>
  <si>
    <t>(1000 Liters)</t>
  </si>
  <si>
    <t>(Tons)</t>
  </si>
  <si>
    <t>(MWh)</t>
  </si>
  <si>
    <t>Electricity</t>
  </si>
  <si>
    <t>Diesel</t>
  </si>
  <si>
    <t>Gasoline</t>
  </si>
  <si>
    <t>Kerosene</t>
  </si>
  <si>
    <t xml:space="preserve">Fuel Oil   </t>
  </si>
  <si>
    <t xml:space="preserve">LPG </t>
  </si>
  <si>
    <t xml:space="preserve">Oils and Lubricants </t>
  </si>
  <si>
    <t xml:space="preserve">Bitumen </t>
  </si>
  <si>
    <t>Olive Cake</t>
  </si>
  <si>
    <t>Wood and Charcoal</t>
  </si>
  <si>
    <t>Solar Energy</t>
  </si>
  <si>
    <t>(طن)</t>
  </si>
  <si>
    <t>الكهرباء</t>
  </si>
  <si>
    <t xml:space="preserve">السولار </t>
  </si>
  <si>
    <t>البنزين</t>
  </si>
  <si>
    <t>الكاز</t>
  </si>
  <si>
    <t xml:space="preserve"> زيت الوقود     </t>
  </si>
  <si>
    <t xml:space="preserve">غاز البترول المسيل </t>
  </si>
  <si>
    <t xml:space="preserve">الزيوت والشحوم </t>
  </si>
  <si>
    <t>القار</t>
  </si>
  <si>
    <t xml:space="preserve">الجفت </t>
  </si>
  <si>
    <t>الحطب والفحم</t>
  </si>
  <si>
    <t>الطاقة الشمسية</t>
  </si>
  <si>
    <t>التدفقات</t>
  </si>
  <si>
    <t>منتجات الطاقة</t>
  </si>
  <si>
    <t>Energy Products</t>
  </si>
  <si>
    <t>Flows</t>
  </si>
  <si>
    <t>Table 13: Energy Balance of Palestine in Terajoul, 2017</t>
  </si>
  <si>
    <t>جدول 13: ميزان الطاقة الفلسطيني بالتيراجول، 2017</t>
  </si>
  <si>
    <t xml:space="preserve">2. تم اعتبار كفاءة المرآة بالنسبة للسخان الشمسي 45%، والطاقة المستهلكة نصف الكمية المنتجة. </t>
  </si>
  <si>
    <t xml:space="preserve"> </t>
  </si>
  <si>
    <t>-</t>
  </si>
  <si>
    <t>Electricity (MWh)</t>
  </si>
  <si>
    <t>Diesel 
(1000 Liters)</t>
  </si>
  <si>
    <t>Gasoline 
 (1000 Liters)</t>
  </si>
  <si>
    <t>Kerosene 
(1000 Liters)</t>
  </si>
  <si>
    <t>LPG (Tons)</t>
  </si>
  <si>
    <t>Solar Energy (MWh)</t>
  </si>
  <si>
    <t>الكهرباء
 (ميجاواط. ساعة)</t>
  </si>
  <si>
    <t>السولار (ألف لتر)</t>
  </si>
  <si>
    <t>البنزين (ألف لتر)</t>
  </si>
  <si>
    <t>الكاز (ألف لتر)</t>
  </si>
  <si>
    <t xml:space="preserve">    زيت الوقود        (ألف لتر)</t>
  </si>
  <si>
    <t>غاز البترول المسيل (طن)</t>
  </si>
  <si>
    <t>الزيوت والشحوم (طن)</t>
  </si>
  <si>
    <t>بتيومن (طن)</t>
  </si>
  <si>
    <t>الجفت (طن)</t>
  </si>
  <si>
    <t>الحطب والفحم (طن)</t>
  </si>
  <si>
    <t>الطاقة الشمسية (ميجاواط. ساعة)</t>
  </si>
  <si>
    <t>Table 12: Energy Balance of Palestine in Physical Units, 2017</t>
  </si>
  <si>
    <t>جدول 12: ميزان الطاقة الفلسطيني بالوحدات الفيزيائية، 2017</t>
  </si>
  <si>
    <t xml:space="preserve"> Type of Energy*</t>
  </si>
  <si>
    <r>
      <t xml:space="preserve"> شكل الطاقة</t>
    </r>
    <r>
      <rPr>
        <b/>
        <vertAlign val="superscript"/>
        <sz val="9"/>
        <rFont val="Simplified Arabic"/>
        <family val="1"/>
      </rPr>
      <t>(1)</t>
    </r>
  </si>
  <si>
    <t xml:space="preserve"> شكل الطاقة</t>
  </si>
  <si>
    <r>
      <t xml:space="preserve"> شكل الطاقة</t>
    </r>
    <r>
      <rPr>
        <b/>
        <vertAlign val="superscript"/>
        <sz val="11"/>
        <rFont val="Simplified Arabic"/>
        <family val="1"/>
      </rPr>
      <t>*</t>
    </r>
    <r>
      <rPr>
        <b/>
        <sz val="9"/>
        <rFont val="Simplified Arabic"/>
        <family val="1"/>
      </rPr>
      <t xml:space="preserve">         </t>
    </r>
  </si>
  <si>
    <t xml:space="preserve">  الكهرباء  (ميجاواط.ساعة)</t>
  </si>
  <si>
    <t>المجموع</t>
  </si>
  <si>
    <t>Total</t>
  </si>
  <si>
    <t>مصادر أخرى*</t>
  </si>
  <si>
    <t>* Data Represent self-generation and renewable energy.</t>
  </si>
  <si>
    <t>مشتراة من الشركة
 الفلسطينية للكهرباء</t>
  </si>
  <si>
    <t xml:space="preserve"> Purchased from Palestine
 Electric Company</t>
  </si>
  <si>
    <t>الجهاز المركزي للإحصاء الفلسطيني، 2018. الحسابات القومية 2017.  رام الله – فلسطين.</t>
  </si>
  <si>
    <t>Table 8:  Average Consumer Prices in Palestine for Selected Energy Types by Month, 2017</t>
  </si>
  <si>
    <r>
      <t>البنزين</t>
    </r>
    <r>
      <rPr>
        <vertAlign val="superscript"/>
        <sz val="11"/>
        <rFont val="Simplified Arabic"/>
        <family val="1"/>
      </rPr>
      <t>(2)</t>
    </r>
    <r>
      <rPr>
        <sz val="9"/>
        <rFont val="Simplified Arabic"/>
        <family val="1"/>
      </rPr>
      <t xml:space="preserve"> (شيقل/لتر)</t>
    </r>
  </si>
  <si>
    <r>
      <t>Gasoline</t>
    </r>
    <r>
      <rPr>
        <vertAlign val="superscript"/>
        <sz val="11"/>
        <rFont val="Arial"/>
        <family val="2"/>
      </rPr>
      <t>(2)</t>
    </r>
    <r>
      <rPr>
        <sz val="9"/>
        <rFont val="Arial"/>
        <family val="2"/>
        <charset val="178"/>
      </rPr>
      <t xml:space="preserve"> (NIS/Liter)</t>
    </r>
  </si>
  <si>
    <r>
      <t xml:space="preserve">جدول </t>
    </r>
    <r>
      <rPr>
        <b/>
        <sz val="11"/>
        <rFont val="Times New Roman"/>
        <family val="1"/>
        <charset val="178"/>
      </rPr>
      <t>11:</t>
    </r>
    <r>
      <rPr>
        <b/>
        <sz val="11"/>
        <rFont val="Simplified Arabic"/>
        <family val="1"/>
      </rPr>
      <t xml:space="preserve"> متوسطات أسعار المستهلك في القدس</t>
    </r>
    <r>
      <rPr>
        <b/>
        <vertAlign val="superscript"/>
        <sz val="11"/>
        <rFont val="Simplified Arabic"/>
        <family val="1"/>
      </rPr>
      <t>(1)</t>
    </r>
    <r>
      <rPr>
        <b/>
        <sz val="11"/>
        <rFont val="Simplified Arabic"/>
        <family val="1"/>
      </rPr>
      <t xml:space="preserve"> لبعض أشكال الطاقة حسب الشهر، </t>
    </r>
    <r>
      <rPr>
        <b/>
        <sz val="11"/>
        <rFont val="Times New Roman"/>
        <family val="1"/>
        <charset val="178"/>
      </rPr>
      <t>2017</t>
    </r>
  </si>
  <si>
    <r>
      <t>Table 11:  Average Consumer Prices in Jerusalem</t>
    </r>
    <r>
      <rPr>
        <b/>
        <vertAlign val="superscript"/>
        <sz val="11"/>
        <rFont val="Arial"/>
        <family val="2"/>
      </rPr>
      <t>(1)</t>
    </r>
    <r>
      <rPr>
        <b/>
        <sz val="11"/>
        <rFont val="Arial"/>
        <family val="2"/>
        <charset val="178"/>
      </rPr>
      <t xml:space="preserve"> for Selected Energy Types by Month, 2017</t>
    </r>
  </si>
  <si>
    <t>(1) البيانات لا تشمل ذلك الجزء من محافظة القدس والذي ضمه الاحتلال الإسرائيلي إليه عنوة بعيد احتلاله للضفة الغربية عام 1967</t>
  </si>
  <si>
    <t xml:space="preserve"> (1)  Data exclude those parts of Jerusalem which were annexed by Israeli Occupation in 1967.</t>
  </si>
  <si>
    <t>* Data (except electricity) exclude those parts of Jerusalem which were annexed by Israeli Occupation in 1967.</t>
  </si>
  <si>
    <t>* البيانات (باستثناء الكهرباء) لا تشمل ذلك الجزء من محافظة القدس والذي ضمه الاحتلال الإسرائيلي إليه عنوة بعيد احتلاله للضفة الغربية عام 1967</t>
  </si>
  <si>
    <t xml:space="preserve"> * Data (except electricity) exclude those parts of Jerusalem which were annexed by Israeli Occupation in 1967.</t>
  </si>
  <si>
    <t>سلطة الطاقة والموارد الطبيعية الفلسطينية، 2018.  رام الله -  فلسطين.  بيانات غير منشورة</t>
  </si>
  <si>
    <t>Palestinian Energy and Natural Resources Authority, 2018.  Ramallah -Palestine.  Unpublished Data</t>
  </si>
  <si>
    <t>جدول 3: كمية الطاقة الكهربائية المتاحة في فلسطين حسب السنة ومصدر الطاقة الكهربائية، 2010-2017</t>
  </si>
  <si>
    <t>Table 3: Quantity of Available Electricity in Palestine by Year and Source of Electrical Energy, 2010-2017</t>
  </si>
  <si>
    <t>المصدر</t>
  </si>
  <si>
    <t xml:space="preserve"> الوحدة: ميجاواط. ساعة</t>
  </si>
  <si>
    <r>
      <rPr>
        <b/>
        <sz val="9"/>
        <rFont val="Simplified Arabic"/>
        <family val="1"/>
      </rPr>
      <t>المصدر:</t>
    </r>
    <r>
      <rPr>
        <sz val="9"/>
        <rFont val="Simplified Arabic"/>
        <family val="1"/>
      </rPr>
      <t xml:space="preserve">  سلطة الطاقة والموارد الطبيعية الفلسطينية، 2018.  رام الله -  فلسطين.  بيانات غير منشورة</t>
    </r>
  </si>
  <si>
    <r>
      <rPr>
        <b/>
        <sz val="9"/>
        <rFont val="Arial"/>
        <family val="2"/>
      </rPr>
      <t>Source:</t>
    </r>
    <r>
      <rPr>
        <sz val="9"/>
        <rFont val="Arial"/>
        <family val="2"/>
      </rPr>
      <t xml:space="preserve"> Palestinian Energy and Natural Resources Authority, 2018.  Ramallah -Palestine.  Unpublished Data</t>
    </r>
  </si>
  <si>
    <r>
      <rPr>
        <b/>
        <sz val="9"/>
        <rFont val="Arial"/>
        <family val="2"/>
        <scheme val="minor"/>
      </rPr>
      <t xml:space="preserve">Source: </t>
    </r>
    <r>
      <rPr>
        <sz val="9"/>
        <rFont val="Arial"/>
        <family val="2"/>
        <scheme val="minor"/>
      </rPr>
      <t>Palestinian Energy and Natural Resources Authority, 2018.  Ramallah -Palestine.  Unpublished Data</t>
    </r>
  </si>
  <si>
    <r>
      <rPr>
        <b/>
        <sz val="9"/>
        <rFont val="Arial"/>
        <family val="2"/>
        <scheme val="minor"/>
      </rPr>
      <t>Source:</t>
    </r>
    <r>
      <rPr>
        <sz val="9"/>
        <rFont val="Arial"/>
        <family val="2"/>
        <scheme val="minor"/>
      </rPr>
      <t xml:space="preserve"> Palestinian Energy and Natural Resources Authority, 2018.  Ramallah -Palestine.  Unpublished Data</t>
    </r>
  </si>
  <si>
    <t>الجهاز المركزي للإحصاء الفلسطيني، 2018. سلسلة المسوح الاقتصادية 2017.  رام الله – فلسطين. بيانات غير منشورة.</t>
  </si>
  <si>
    <t>Palestinian Central Bureau of Statistics, 2018. Economic Series Surveys 2017.  Ramallah - Palestine.  Unpublished Data</t>
  </si>
  <si>
    <t>Table 4: Quantity of Electricity Imported and Purchased in Palestine 
  by Month and Source, 2017</t>
  </si>
  <si>
    <t>Table 5:  Quantity of Electricity Imported in the West Bank 
by Month and Source, 2017</t>
  </si>
  <si>
    <t>جدول 5: كمية الطاقة الكهربائية المستوردة في الضفة الغربية حسب الشهر والمصدر، 2017</t>
  </si>
  <si>
    <t>جدول 6: كمية الطاقة الكهربائية المستوردة والمشتراة في قطاع غزة حسب الشهر والمصدر، 2017</t>
  </si>
  <si>
    <t>Table 6:  Quantity of Electricity Imported and Purchased in Gaza Strip by Month and Source, 2017</t>
  </si>
  <si>
    <t xml:space="preserve">     Fuel Oil     (1000 Liter)</t>
  </si>
  <si>
    <t>Oils and Lubricants (Ton)</t>
  </si>
  <si>
    <t>3. تم اعتبار الفاقد الفني للطاقة الكهربائية في فلسطين ما نسبته 12%  بحسب سلطة الطاقة والموارد الطبيعية الفلسطينية.</t>
  </si>
  <si>
    <t xml:space="preserve"> (1) Data exclude those parts of Jerusalem which were annexed by Israeli occupation in 1967.</t>
  </si>
  <si>
    <r>
      <t xml:space="preserve">جدول </t>
    </r>
    <r>
      <rPr>
        <b/>
        <sz val="12"/>
        <rFont val="Times New Roman"/>
        <family val="1"/>
        <charset val="178"/>
      </rPr>
      <t>10:</t>
    </r>
    <r>
      <rPr>
        <b/>
        <sz val="12"/>
        <rFont val="Simplified Arabic"/>
        <family val="1"/>
      </rPr>
      <t xml:space="preserve">  متوسطات أسعار المستهلك في قطاع غزة لبعض أشكال الطاقة حسب الشهر، 2017</t>
    </r>
  </si>
  <si>
    <t>Table 10: Average Consumer Prices in Gaza Strip for Selected Energy Types by Month, 2017</t>
  </si>
  <si>
    <t>(2) Refers to gasoline 95.</t>
  </si>
  <si>
    <r>
      <t>(</t>
    </r>
    <r>
      <rPr>
        <sz val="9"/>
        <rFont val="Arial"/>
        <family val="2"/>
        <scheme val="minor"/>
      </rPr>
      <t>2</t>
    </r>
    <r>
      <rPr>
        <sz val="9"/>
        <rFont val="Simplified Arabic"/>
        <family val="1"/>
      </rPr>
      <t>) يشير إلى بنزين 95.</t>
    </r>
  </si>
  <si>
    <t>(1) Data represent those parts of Jerusalem which were annexed by Israeli Occupation in 1967.</t>
  </si>
  <si>
    <r>
      <t>(</t>
    </r>
    <r>
      <rPr>
        <sz val="9"/>
        <rFont val="Arial"/>
        <family val="2"/>
        <scheme val="minor"/>
      </rPr>
      <t>1</t>
    </r>
    <r>
      <rPr>
        <sz val="9"/>
        <rFont val="Simplified Arabic"/>
        <family val="1"/>
      </rPr>
      <t>) البيانات تمثل ذلك الجزء من محافظة القدس والذي ضمه الاحتلال الإسرائيلي إليه عنوة بعيد احتلاله للضفة الغربية عام 1967</t>
    </r>
  </si>
  <si>
    <t>الجهاز المركزي للإحصاء الفلسطيني، 2018. بيانات التجارة الخارجية 2017.  رام الله – فلسطين. بيانات غير منشورة.</t>
  </si>
  <si>
    <t>Palestinian Central Bureau of Statistics, 2018. Foreign Trade Data 2017.  Ramallah - Palestine.  Unpublished Data</t>
  </si>
  <si>
    <t>Energy Intencity (MJ/USD)</t>
  </si>
  <si>
    <t>Bitumen (Ton)</t>
  </si>
  <si>
    <t>Wood and Charcoal (Ton)</t>
  </si>
  <si>
    <t>3. The technical losses in electricity in Palestine are considered to be 12% based on the Palestinian Energy and Natural Resources Authority.</t>
  </si>
  <si>
    <t>3. تم اعتبار الفاقد الفني للطاقة الكهربائية في فلسطين ما نسبته 12% بحسب سلطة الطاقة والموارد الطبيعية الفلسطينية.</t>
  </si>
  <si>
    <t>حصة الطاقة المتجددة من مجموع الاستهلاك النهائي للطاقة (%)</t>
  </si>
  <si>
    <t>Renewable energy share in the total final energy consumption (%)</t>
  </si>
  <si>
    <t>Olive Cake (Ton)</t>
  </si>
  <si>
    <r>
      <rPr>
        <b/>
        <sz val="9"/>
        <rFont val="Simplified Arabic"/>
        <family val="1"/>
      </rPr>
      <t>المصدر:</t>
    </r>
    <r>
      <rPr>
        <sz val="9"/>
        <rFont val="Simplified Arabic"/>
        <family val="1"/>
      </rPr>
      <t xml:space="preserve">  سلطة الطاقة والموارد الطبيعية الفلسطينية، 2018.  رام الله - فلسطين.
  بيانات غير منشورة
  </t>
    </r>
  </si>
  <si>
    <t xml:space="preserve"> Unit: MWh</t>
  </si>
  <si>
    <t>Unit: MWh</t>
  </si>
  <si>
    <t>جدول 4: كمية الطاقة الكهربائية المستوردة والمشتراة في فلسطين حسب الشهر والمصدر، 2017</t>
  </si>
</sst>
</file>

<file path=xl/styles.xml><?xml version="1.0" encoding="utf-8"?>
<styleSheet xmlns="http://schemas.openxmlformats.org/spreadsheetml/2006/main">
  <numFmts count="16">
    <numFmt numFmtId="41" formatCode="_-* #,##0_-;_-* #,##0\-;_-* &quot;-&quot;_-;_-@_-"/>
    <numFmt numFmtId="43" formatCode="_-* #,##0.00_-;_-* #,##0.00\-;_-* &quot;-&quot;??_-;_-@_-"/>
    <numFmt numFmtId="164" formatCode="_-* #,##0.00_-;\-* #,##0.00_-;_-* &quot;-&quot;??_-;_-@_-"/>
    <numFmt numFmtId="165" formatCode="#,##0.0"/>
    <numFmt numFmtId="166" formatCode="_-* #,##0_-;\-* #,##0_-;_-* &quot;-&quot;??_-;_-@_-"/>
    <numFmt numFmtId="167" formatCode="0.00000"/>
    <numFmt numFmtId="168" formatCode="#,##0.000"/>
    <numFmt numFmtId="169" formatCode="_-* #,##0.000_-;_-* #,##0.000\-;_-* &quot;-&quot;??_-;_-@_-"/>
    <numFmt numFmtId="170" formatCode="_-* #,##0.00_-;_-* #,##0.00\-;_-* &quot;-&quot;_-;_-@_-"/>
    <numFmt numFmtId="171" formatCode="_-* #,##0.0000_-;_-* #,##0.0000\-;_-* &quot;-&quot;_-;_-@_-"/>
    <numFmt numFmtId="172" formatCode="#,##0.0000"/>
    <numFmt numFmtId="173" formatCode="#,##0.000000"/>
    <numFmt numFmtId="174" formatCode="_-* #,##0.0000000000000000_-;_-* #,##0.0000000000000000\-;_-* &quot;-&quot;_-;_-@_-"/>
    <numFmt numFmtId="175" formatCode="_-* #,##0.000_-;_-* #,##0.000\-;_-* &quot;-&quot;_-;_-@_-"/>
    <numFmt numFmtId="176" formatCode="_-* #,##0.00000_-;_-* #,##0.00000\-;_-* &quot;-&quot;??_-;_-@_-"/>
    <numFmt numFmtId="177" formatCode="_-* #,##0.0_-;_-* #,##0.0\-;_-* &quot;-&quot;_-;_-@_-"/>
  </numFmts>
  <fonts count="55">
    <font>
      <sz val="10"/>
      <name val="Arial"/>
      <charset val="178"/>
    </font>
    <font>
      <sz val="10"/>
      <name val="Arial"/>
      <family val="2"/>
    </font>
    <font>
      <sz val="10"/>
      <name val="Simplified Arabic"/>
      <family val="1"/>
    </font>
    <font>
      <b/>
      <sz val="12"/>
      <name val="Simplified Arabic"/>
      <family val="1"/>
    </font>
    <font>
      <b/>
      <sz val="12"/>
      <name val="Times New Roman"/>
      <family val="1"/>
      <charset val="178"/>
    </font>
    <font>
      <b/>
      <sz val="10"/>
      <name val="Simplified Arabic"/>
      <family val="1"/>
    </font>
    <font>
      <b/>
      <sz val="10"/>
      <name val="Arial"/>
      <family val="2"/>
    </font>
    <font>
      <sz val="10"/>
      <name val="Arial"/>
      <family val="2"/>
      <charset val="178"/>
    </font>
    <font>
      <b/>
      <sz val="10"/>
      <name val="Arial"/>
      <family val="2"/>
      <charset val="178"/>
    </font>
    <font>
      <sz val="10"/>
      <name val="Arial"/>
      <family val="2"/>
    </font>
    <font>
      <sz val="10"/>
      <name val="Times New Roman (Arabic)"/>
      <family val="1"/>
      <charset val="178"/>
    </font>
    <font>
      <sz val="9"/>
      <name val="Simplified Arabic"/>
      <family val="1"/>
    </font>
    <font>
      <sz val="9"/>
      <name val="Times New Roman"/>
      <family val="1"/>
      <charset val="178"/>
    </font>
    <font>
      <sz val="9"/>
      <name val="Arial"/>
      <family val="2"/>
    </font>
    <font>
      <b/>
      <sz val="10"/>
      <name val="Times New Roman"/>
      <family val="1"/>
      <charset val="178"/>
    </font>
    <font>
      <sz val="10"/>
      <name val="Times New Roman"/>
      <family val="1"/>
    </font>
    <font>
      <sz val="10"/>
      <name val="Times New Roman"/>
      <family val="1"/>
      <charset val="178"/>
    </font>
    <font>
      <b/>
      <sz val="9"/>
      <name val="Simplified Arabic"/>
      <family val="1"/>
    </font>
    <font>
      <sz val="10"/>
      <name val="Arial"/>
      <family val="2"/>
      <charset val="178"/>
    </font>
    <font>
      <b/>
      <sz val="9"/>
      <name val="Times New Roman"/>
      <family val="1"/>
      <charset val="178"/>
    </font>
    <font>
      <sz val="10"/>
      <name val="Arial"/>
      <family val="2"/>
    </font>
    <font>
      <sz val="9"/>
      <name val="Arial"/>
      <family val="2"/>
      <charset val="178"/>
    </font>
    <font>
      <b/>
      <sz val="11"/>
      <name val="Simplified Arabic"/>
      <family val="1"/>
    </font>
    <font>
      <b/>
      <sz val="11"/>
      <name val="Times New Roman"/>
      <family val="1"/>
      <charset val="178"/>
    </font>
    <font>
      <b/>
      <sz val="11"/>
      <name val="Arial"/>
      <family val="2"/>
      <charset val="178"/>
    </font>
    <font>
      <b/>
      <sz val="9"/>
      <name val="Arial"/>
      <family val="2"/>
      <charset val="178"/>
    </font>
    <font>
      <b/>
      <sz val="9"/>
      <name val="Arial"/>
      <family val="2"/>
    </font>
    <font>
      <sz val="9"/>
      <color indexed="8"/>
      <name val="Arial"/>
      <family val="2"/>
    </font>
    <font>
      <b/>
      <sz val="9"/>
      <color indexed="8"/>
      <name val="Arial"/>
      <family val="2"/>
    </font>
    <font>
      <b/>
      <sz val="10"/>
      <name val="Simplified Arabic"/>
      <family val="1"/>
    </font>
    <font>
      <sz val="9"/>
      <name val="Arial"/>
      <family val="2"/>
      <scheme val="minor"/>
    </font>
    <font>
      <b/>
      <sz val="9"/>
      <name val="Arial"/>
      <family val="2"/>
      <scheme val="minor"/>
    </font>
    <font>
      <b/>
      <sz val="9"/>
      <color indexed="8"/>
      <name val="Arial"/>
      <family val="2"/>
      <scheme val="minor"/>
    </font>
    <font>
      <vertAlign val="superscript"/>
      <sz val="9"/>
      <name val="Simplified Arabic"/>
      <family val="1"/>
    </font>
    <font>
      <vertAlign val="superscript"/>
      <sz val="9"/>
      <name val="Arial"/>
      <family val="2"/>
    </font>
    <font>
      <sz val="9"/>
      <color rgb="FF000000"/>
      <name val="Arial"/>
      <family val="2"/>
    </font>
    <font>
      <b/>
      <vertAlign val="superscript"/>
      <sz val="9"/>
      <name val="Simplified Arabic"/>
      <family val="1"/>
    </font>
    <font>
      <b/>
      <vertAlign val="superscript"/>
      <sz val="9"/>
      <name val="Arial"/>
      <family val="2"/>
    </font>
    <font>
      <b/>
      <vertAlign val="superscript"/>
      <sz val="11"/>
      <name val="Simplified Arabic"/>
      <family val="1"/>
    </font>
    <font>
      <b/>
      <vertAlign val="subscript"/>
      <sz val="11"/>
      <name val="Simplified Arabic"/>
      <family val="1"/>
    </font>
    <font>
      <b/>
      <vertAlign val="superscript"/>
      <sz val="11"/>
      <name val="Arial"/>
      <family val="2"/>
    </font>
    <font>
      <sz val="11"/>
      <name val="Simplified Arabic"/>
      <family val="1"/>
    </font>
    <font>
      <sz val="11"/>
      <name val="Arial"/>
      <family val="2"/>
    </font>
    <font>
      <sz val="9"/>
      <name val="Times New Roman"/>
      <family val="1"/>
    </font>
    <font>
      <b/>
      <sz val="11"/>
      <color rgb="FFFFFF00"/>
      <name val="Arial"/>
      <family val="2"/>
    </font>
    <font>
      <b/>
      <sz val="11"/>
      <name val="Arial"/>
      <family val="2"/>
    </font>
    <font>
      <sz val="10"/>
      <color rgb="FFFF0000"/>
      <name val="Arial"/>
      <family val="2"/>
    </font>
    <font>
      <b/>
      <sz val="10"/>
      <color rgb="FFFF000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9"/>
      <color rgb="FF000000"/>
      <name val="Arial"/>
      <family val="2"/>
    </font>
    <font>
      <vertAlign val="superscript"/>
      <sz val="11"/>
      <name val="Simplified Arabic"/>
      <family val="1"/>
    </font>
    <font>
      <vertAlign val="superscript"/>
      <sz val="1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4" fillId="0" borderId="0" applyNumberFormat="0">
      <alignment horizontal="left"/>
    </xf>
    <xf numFmtId="0" fontId="9"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22">
    <xf numFmtId="0" fontId="0" fillId="0" borderId="0" xfId="0"/>
    <xf numFmtId="0" fontId="0" fillId="0" borderId="0" xfId="0" applyAlignment="1">
      <alignment vertical="center"/>
    </xf>
    <xf numFmtId="0" fontId="9" fillId="0" borderId="0" xfId="0" applyFont="1"/>
    <xf numFmtId="0" fontId="2" fillId="0" borderId="0" xfId="0" applyFont="1"/>
    <xf numFmtId="0" fontId="6" fillId="0" borderId="0" xfId="0" applyFont="1"/>
    <xf numFmtId="0" fontId="8" fillId="0" borderId="0" xfId="0" applyFont="1" applyFill="1" applyBorder="1"/>
    <xf numFmtId="0" fontId="0" fillId="0" borderId="0" xfId="0" applyFill="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Continuous" vertical="center" wrapText="1"/>
    </xf>
    <xf numFmtId="1" fontId="16" fillId="0"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Continuous" vertical="center" wrapText="1"/>
    </xf>
    <xf numFmtId="0" fontId="17" fillId="0" borderId="0" xfId="0" applyFont="1" applyFill="1" applyBorder="1" applyAlignment="1">
      <alignment horizontal="right" vertical="center" wrapText="1"/>
    </xf>
    <xf numFmtId="2" fontId="18" fillId="0" borderId="0" xfId="0"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0" fontId="2" fillId="0" borderId="0" xfId="0" applyFont="1" applyFill="1" applyBorder="1" applyAlignment="1">
      <alignment vertical="center"/>
    </xf>
    <xf numFmtId="2" fontId="7" fillId="0" borderId="0" xfId="0" applyNumberFormat="1" applyFont="1" applyFill="1" applyBorder="1" applyAlignment="1">
      <alignment horizontal="right"/>
    </xf>
    <xf numFmtId="0" fontId="10" fillId="0" borderId="0" xfId="0" applyFont="1" applyFill="1" applyBorder="1" applyAlignment="1">
      <alignment vertical="center"/>
    </xf>
    <xf numFmtId="0" fontId="4" fillId="0" borderId="0" xfId="0" applyFont="1" applyFill="1" applyAlignment="1">
      <alignment vertical="center"/>
    </xf>
    <xf numFmtId="0" fontId="6" fillId="0" borderId="0" xfId="0" applyFont="1" applyFill="1" applyAlignment="1">
      <alignment vertical="center" wrapText="1"/>
    </xf>
    <xf numFmtId="0" fontId="0" fillId="0" borderId="0" xfId="0" applyFill="1" applyAlignment="1">
      <alignment vertical="center" wrapText="1"/>
    </xf>
    <xf numFmtId="2" fontId="8" fillId="0" borderId="0" xfId="0" applyNumberFormat="1" applyFont="1" applyFill="1" applyBorder="1" applyAlignment="1">
      <alignment horizontal="right"/>
    </xf>
    <xf numFmtId="0" fontId="0" fillId="0" borderId="0" xfId="0" applyFill="1" applyBorder="1"/>
    <xf numFmtId="0" fontId="20" fillId="0" borderId="0" xfId="0" applyFont="1" applyFill="1" applyAlignment="1">
      <alignment vertical="center" wrapText="1"/>
    </xf>
    <xf numFmtId="0" fontId="6" fillId="0" borderId="0" xfId="0" applyFont="1" applyAlignment="1">
      <alignment vertical="center"/>
    </xf>
    <xf numFmtId="3" fontId="9" fillId="0" borderId="0" xfId="0" applyNumberFormat="1" applyFont="1"/>
    <xf numFmtId="165" fontId="9" fillId="0" borderId="0" xfId="0" applyNumberFormat="1" applyFont="1"/>
    <xf numFmtId="0" fontId="12" fillId="0" borderId="0" xfId="0" applyFont="1" applyFill="1" applyBorder="1" applyAlignment="1">
      <alignment horizontal="left" vertical="center"/>
    </xf>
    <xf numFmtId="0" fontId="11"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2" fillId="0" borderId="3" xfId="0" applyFont="1" applyBorder="1" applyAlignment="1">
      <alignment vertical="center"/>
    </xf>
    <xf numFmtId="0" fontId="1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0" xfId="0" applyFont="1" applyFill="1" applyAlignment="1">
      <alignment vertical="center"/>
    </xf>
    <xf numFmtId="0" fontId="17" fillId="0" borderId="3" xfId="0" applyFont="1" applyFill="1" applyBorder="1" applyAlignment="1">
      <alignment horizontal="right" vertical="center"/>
    </xf>
    <xf numFmtId="0" fontId="19" fillId="0" borderId="3"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165" fontId="0" fillId="0" borderId="0" xfId="0" applyNumberFormat="1" applyFill="1" applyBorder="1" applyAlignment="1">
      <alignment horizontal="right" vertical="center" indent="1"/>
    </xf>
    <xf numFmtId="0" fontId="1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2" xfId="0" applyFont="1" applyBorder="1" applyAlignment="1">
      <alignment horizontal="left" vertical="center"/>
    </xf>
    <xf numFmtId="0" fontId="25" fillId="0" borderId="5" xfId="0" applyFont="1" applyBorder="1" applyAlignment="1">
      <alignment horizontal="left" vertical="center"/>
    </xf>
    <xf numFmtId="0" fontId="11" fillId="0" borderId="4" xfId="0" applyFont="1" applyBorder="1" applyAlignment="1">
      <alignment horizontal="right" vertical="center"/>
    </xf>
    <xf numFmtId="0" fontId="11" fillId="0" borderId="2" xfId="0" applyFont="1" applyBorder="1" applyAlignment="1">
      <alignment horizontal="right" vertical="center"/>
    </xf>
    <xf numFmtId="0" fontId="17" fillId="0" borderId="5" xfId="0" applyFont="1" applyBorder="1" applyAlignment="1">
      <alignment horizontal="right" vertical="center"/>
    </xf>
    <xf numFmtId="0" fontId="21" fillId="0" borderId="7" xfId="0" applyFont="1" applyFill="1" applyBorder="1" applyAlignment="1">
      <alignment horizontal="center" vertical="center" wrapText="1"/>
    </xf>
    <xf numFmtId="0" fontId="17" fillId="0" borderId="4" xfId="0" applyFont="1" applyFill="1" applyBorder="1" applyAlignment="1">
      <alignment horizontal="right" vertical="center"/>
    </xf>
    <xf numFmtId="0" fontId="11" fillId="0" borderId="2" xfId="0" applyFont="1" applyFill="1" applyBorder="1" applyAlignment="1">
      <alignment vertical="center" wrapText="1"/>
    </xf>
    <xf numFmtId="9" fontId="0" fillId="0" borderId="0" xfId="4" applyFont="1" applyFill="1" applyBorder="1"/>
    <xf numFmtId="0" fontId="9" fillId="0" borderId="0" xfId="0" applyFont="1" applyAlignment="1">
      <alignment vertical="center"/>
    </xf>
    <xf numFmtId="0" fontId="21" fillId="0" borderId="4" xfId="0" applyFont="1" applyBorder="1" applyAlignment="1">
      <alignment horizontal="center" vertical="center" wrapText="1"/>
    </xf>
    <xf numFmtId="3" fontId="27" fillId="0" borderId="0" xfId="0" applyNumberFormat="1" applyFont="1" applyBorder="1" applyAlignment="1">
      <alignment horizontal="right" vertical="center" indent="1"/>
    </xf>
    <xf numFmtId="3" fontId="28" fillId="0" borderId="0" xfId="0" applyNumberFormat="1" applyFont="1" applyBorder="1" applyAlignment="1">
      <alignment horizontal="right" vertical="center" indent="1"/>
    </xf>
    <xf numFmtId="3" fontId="9" fillId="0" borderId="0" xfId="0" applyNumberFormat="1" applyFont="1" applyAlignment="1">
      <alignment vertical="center"/>
    </xf>
    <xf numFmtId="165" fontId="9" fillId="0" borderId="0" xfId="0" applyNumberFormat="1" applyFont="1" applyAlignment="1">
      <alignment vertical="center"/>
    </xf>
    <xf numFmtId="165" fontId="6" fillId="0" borderId="0" xfId="0" applyNumberFormat="1" applyFont="1" applyAlignment="1">
      <alignment vertical="center"/>
    </xf>
    <xf numFmtId="0" fontId="8" fillId="0" borderId="0" xfId="0" applyFont="1" applyFill="1" applyBorder="1" applyAlignment="1">
      <alignment vertical="center"/>
    </xf>
    <xf numFmtId="3" fontId="0" fillId="0" borderId="0" xfId="0" applyNumberFormat="1" applyAlignment="1">
      <alignment vertical="center"/>
    </xf>
    <xf numFmtId="0" fontId="30" fillId="0" borderId="5" xfId="0" applyFont="1" applyBorder="1" applyAlignment="1">
      <alignment horizontal="center" vertical="center" wrapText="1"/>
    </xf>
    <xf numFmtId="0" fontId="30" fillId="0" borderId="2" xfId="0" applyFont="1" applyBorder="1" applyAlignment="1">
      <alignment horizontal="left" vertical="center"/>
    </xf>
    <xf numFmtId="0" fontId="31" fillId="0" borderId="5" xfId="0" applyFont="1" applyBorder="1" applyAlignment="1">
      <alignment horizontal="left" vertical="center"/>
    </xf>
    <xf numFmtId="0" fontId="9" fillId="0" borderId="0" xfId="0" applyFont="1" applyAlignment="1">
      <alignment vertical="center" shrinkToFit="1"/>
    </xf>
    <xf numFmtId="0" fontId="31" fillId="0" borderId="3" xfId="0" applyFont="1" applyBorder="1" applyAlignment="1">
      <alignment horizontal="left" vertical="center"/>
    </xf>
    <xf numFmtId="0" fontId="17" fillId="0" borderId="0" xfId="0" applyFont="1" applyBorder="1" applyAlignment="1">
      <alignment horizontal="right" vertical="center"/>
    </xf>
    <xf numFmtId="0" fontId="13" fillId="0" borderId="0" xfId="0" applyFont="1" applyBorder="1" applyAlignment="1">
      <alignment horizontal="left" vertical="center"/>
    </xf>
    <xf numFmtId="0" fontId="17" fillId="0" borderId="5" xfId="0" applyFont="1" applyFill="1" applyBorder="1" applyAlignment="1">
      <alignment horizontal="right" vertical="center" wrapText="1"/>
    </xf>
    <xf numFmtId="0" fontId="21" fillId="0" borderId="2" xfId="0" applyFont="1" applyFill="1" applyBorder="1" applyAlignment="1">
      <alignment horizontal="left" vertical="justify" wrapText="1" readingOrder="1"/>
    </xf>
    <xf numFmtId="0" fontId="17" fillId="0" borderId="1" xfId="0" applyFont="1" applyFill="1" applyBorder="1" applyAlignment="1">
      <alignment horizontal="right" vertical="center"/>
    </xf>
    <xf numFmtId="0" fontId="25" fillId="0" borderId="4" xfId="0" applyFont="1" applyBorder="1" applyAlignment="1">
      <alignment horizontal="left" vertical="center"/>
    </xf>
    <xf numFmtId="0" fontId="13" fillId="0" borderId="3" xfId="0" applyFont="1" applyBorder="1" applyAlignment="1">
      <alignment horizontal="right" vertical="center"/>
    </xf>
    <xf numFmtId="0" fontId="26" fillId="0" borderId="3" xfId="0" applyFont="1" applyBorder="1" applyAlignment="1">
      <alignment horizontal="left" vertical="center"/>
    </xf>
    <xf numFmtId="2" fontId="21" fillId="0" borderId="0" xfId="0" applyNumberFormat="1" applyFont="1" applyFill="1" applyBorder="1" applyAlignment="1">
      <alignment horizontal="left" vertical="center" wrapText="1" indent="1"/>
    </xf>
    <xf numFmtId="2" fontId="25" fillId="0" borderId="13" xfId="0" applyNumberFormat="1" applyFont="1" applyFill="1" applyBorder="1" applyAlignment="1">
      <alignment horizontal="left" vertical="center" wrapText="1" indent="1"/>
    </xf>
    <xf numFmtId="3" fontId="29" fillId="0" borderId="0" xfId="0" applyNumberFormat="1" applyFont="1" applyAlignment="1">
      <alignment horizontal="right"/>
    </xf>
    <xf numFmtId="3" fontId="6" fillId="0" borderId="0" xfId="0" applyNumberFormat="1" applyFont="1"/>
    <xf numFmtId="0" fontId="11" fillId="0" borderId="2" xfId="0" applyFont="1" applyFill="1" applyBorder="1" applyAlignment="1">
      <alignment horizontal="right" vertical="center"/>
    </xf>
    <xf numFmtId="0" fontId="11" fillId="0" borderId="5" xfId="0" applyFont="1" applyFill="1" applyBorder="1" applyAlignment="1">
      <alignment horizontal="right" vertical="center"/>
    </xf>
    <xf numFmtId="0" fontId="21" fillId="0" borderId="5" xfId="0" applyFont="1" applyBorder="1" applyAlignment="1">
      <alignment horizontal="left" vertical="center"/>
    </xf>
    <xf numFmtId="166" fontId="27" fillId="0" borderId="0" xfId="1" applyNumberFormat="1" applyFont="1" applyBorder="1" applyAlignment="1">
      <alignment horizontal="right" vertical="center" indent="1"/>
    </xf>
    <xf numFmtId="166" fontId="28" fillId="0" borderId="0" xfId="1" applyNumberFormat="1" applyFont="1" applyBorder="1" applyAlignment="1">
      <alignment horizontal="right" vertical="center" indent="1"/>
    </xf>
    <xf numFmtId="166" fontId="28" fillId="0" borderId="13" xfId="1" applyNumberFormat="1" applyFont="1" applyBorder="1" applyAlignment="1">
      <alignment horizontal="right" vertical="center" indent="1"/>
    </xf>
    <xf numFmtId="0" fontId="9" fillId="0" borderId="0" xfId="3"/>
    <xf numFmtId="0" fontId="17" fillId="0" borderId="1" xfId="3" applyFont="1" applyBorder="1" applyAlignment="1">
      <alignment horizontal="right" vertical="center" wrapText="1" readingOrder="2"/>
    </xf>
    <xf numFmtId="0" fontId="6" fillId="0" borderId="0" xfId="3" applyFont="1"/>
    <xf numFmtId="0" fontId="11" fillId="0" borderId="2" xfId="3" applyFont="1" applyBorder="1" applyAlignment="1">
      <alignment horizontal="right" vertical="center" wrapText="1" readingOrder="2"/>
    </xf>
    <xf numFmtId="0" fontId="4" fillId="0" borderId="0" xfId="3" applyFont="1" applyFill="1" applyAlignment="1">
      <alignment vertical="center"/>
    </xf>
    <xf numFmtId="0" fontId="9" fillId="0" borderId="0" xfId="3" applyFill="1" applyAlignment="1">
      <alignment vertical="center"/>
    </xf>
    <xf numFmtId="0" fontId="11" fillId="0" borderId="0" xfId="3" applyFont="1" applyFill="1" applyBorder="1" applyAlignment="1">
      <alignment horizontal="right" vertical="center"/>
    </xf>
    <xf numFmtId="0" fontId="13" fillId="0" borderId="0" xfId="3" applyFont="1" applyFill="1" applyAlignment="1">
      <alignment vertical="center"/>
    </xf>
    <xf numFmtId="0" fontId="12" fillId="0" borderId="0" xfId="3" applyFont="1" applyFill="1" applyBorder="1" applyAlignment="1">
      <alignment horizontal="left" vertical="center"/>
    </xf>
    <xf numFmtId="0" fontId="21" fillId="0" borderId="0" xfId="3" applyFont="1" applyFill="1" applyBorder="1" applyAlignment="1">
      <alignment horizontal="left" vertical="center"/>
    </xf>
    <xf numFmtId="0" fontId="17" fillId="0" borderId="1" xfId="3" applyFont="1" applyFill="1" applyBorder="1" applyAlignment="1">
      <alignment horizontal="right" vertical="center"/>
    </xf>
    <xf numFmtId="0" fontId="17" fillId="0" borderId="3" xfId="3" applyFont="1" applyFill="1" applyBorder="1" applyAlignment="1">
      <alignment horizontal="right" vertical="center"/>
    </xf>
    <xf numFmtId="0" fontId="19" fillId="0" borderId="3" xfId="3" applyFont="1" applyFill="1" applyBorder="1" applyAlignment="1">
      <alignment horizontal="left" vertical="center"/>
    </xf>
    <xf numFmtId="0" fontId="6" fillId="0" borderId="0" xfId="3" applyFont="1" applyFill="1" applyAlignment="1">
      <alignment vertical="center" wrapText="1"/>
    </xf>
    <xf numFmtId="0" fontId="11" fillId="0" borderId="2"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9" fillId="0" borderId="0" xfId="3" applyFill="1" applyAlignment="1">
      <alignment vertical="center" wrapText="1"/>
    </xf>
    <xf numFmtId="0" fontId="21" fillId="0" borderId="5" xfId="3" applyFont="1" applyFill="1" applyBorder="1" applyAlignment="1">
      <alignment horizontal="center" vertical="center" wrapText="1"/>
    </xf>
    <xf numFmtId="0" fontId="21" fillId="0" borderId="7" xfId="3" applyFont="1" applyFill="1" applyBorder="1" applyAlignment="1">
      <alignment horizontal="center" vertical="center" wrapText="1"/>
    </xf>
    <xf numFmtId="0" fontId="11" fillId="0" borderId="2" xfId="3" applyFont="1" applyFill="1" applyBorder="1" applyAlignment="1">
      <alignment vertical="center" wrapText="1"/>
    </xf>
    <xf numFmtId="2" fontId="21" fillId="0" borderId="0" xfId="3" applyNumberFormat="1" applyFont="1" applyFill="1" applyBorder="1" applyAlignment="1">
      <alignment horizontal="left" vertical="center" wrapText="1" indent="1"/>
    </xf>
    <xf numFmtId="0" fontId="21" fillId="0" borderId="2" xfId="3" applyFont="1" applyFill="1" applyBorder="1" applyAlignment="1">
      <alignment horizontal="left" vertical="justify" wrapText="1" readingOrder="1"/>
    </xf>
    <xf numFmtId="0" fontId="9" fillId="0" borderId="0" xfId="3" applyFont="1" applyFill="1" applyAlignment="1">
      <alignment vertical="center" wrapText="1"/>
    </xf>
    <xf numFmtId="0" fontId="17" fillId="0" borderId="5" xfId="3" applyFont="1" applyFill="1" applyBorder="1" applyAlignment="1">
      <alignment horizontal="right" vertical="center" wrapText="1"/>
    </xf>
    <xf numFmtId="2" fontId="25" fillId="0" borderId="13" xfId="3" applyNumberFormat="1" applyFont="1" applyFill="1" applyBorder="1" applyAlignment="1">
      <alignment horizontal="left" vertical="center" wrapText="1" indent="1"/>
    </xf>
    <xf numFmtId="0" fontId="3" fillId="0" borderId="0" xfId="3" applyFont="1" applyFill="1" applyBorder="1" applyAlignment="1">
      <alignment horizontal="center" vertical="center"/>
    </xf>
    <xf numFmtId="0" fontId="9" fillId="0" borderId="0" xfId="3" applyFill="1" applyBorder="1" applyAlignment="1">
      <alignment vertical="center"/>
    </xf>
    <xf numFmtId="0" fontId="14" fillId="0" borderId="0" xfId="3" applyFont="1" applyFill="1" applyBorder="1" applyAlignment="1">
      <alignment horizontal="center" vertical="center"/>
    </xf>
    <xf numFmtId="1" fontId="2" fillId="0" borderId="0" xfId="3" applyNumberFormat="1" applyFont="1" applyFill="1" applyBorder="1" applyAlignment="1">
      <alignment horizontal="center" vertical="center" wrapText="1"/>
    </xf>
    <xf numFmtId="1" fontId="2" fillId="0" borderId="0" xfId="3" applyNumberFormat="1" applyFont="1" applyFill="1" applyBorder="1" applyAlignment="1">
      <alignment horizontal="centerContinuous" vertical="center" wrapText="1"/>
    </xf>
    <xf numFmtId="1" fontId="16" fillId="0" borderId="0" xfId="3" applyNumberFormat="1" applyFont="1" applyFill="1" applyBorder="1" applyAlignment="1">
      <alignment horizontal="center" vertical="center" wrapText="1"/>
    </xf>
    <xf numFmtId="1" fontId="16" fillId="0" borderId="0" xfId="3" applyNumberFormat="1" applyFont="1" applyFill="1" applyBorder="1" applyAlignment="1">
      <alignment horizontal="centerContinuous" vertical="center" wrapText="1"/>
    </xf>
    <xf numFmtId="0" fontId="17" fillId="0" borderId="0" xfId="3" applyFont="1" applyFill="1" applyBorder="1" applyAlignment="1">
      <alignment horizontal="right" vertical="center" wrapText="1"/>
    </xf>
    <xf numFmtId="2" fontId="7" fillId="0" borderId="0" xfId="3" applyNumberFormat="1" applyFont="1" applyFill="1" applyBorder="1" applyAlignment="1">
      <alignment horizontal="right" vertical="center" wrapText="1"/>
    </xf>
    <xf numFmtId="0" fontId="19" fillId="0" borderId="0" xfId="3" applyFont="1" applyFill="1" applyBorder="1" applyAlignment="1">
      <alignment horizontal="left" vertical="center" wrapText="1"/>
    </xf>
    <xf numFmtId="0" fontId="2" fillId="0" borderId="0" xfId="3" applyFont="1" applyFill="1" applyBorder="1" applyAlignment="1">
      <alignment vertical="center"/>
    </xf>
    <xf numFmtId="2" fontId="7" fillId="0" borderId="0" xfId="3" applyNumberFormat="1" applyFont="1" applyFill="1" applyBorder="1" applyAlignment="1">
      <alignment horizontal="right"/>
    </xf>
    <xf numFmtId="0" fontId="10" fillId="0" borderId="0" xfId="3" applyFont="1" applyFill="1" applyBorder="1" applyAlignment="1">
      <alignment vertical="center"/>
    </xf>
    <xf numFmtId="2" fontId="8" fillId="0" borderId="0" xfId="3" applyNumberFormat="1" applyFont="1" applyFill="1" applyBorder="1" applyAlignment="1">
      <alignment horizontal="right"/>
    </xf>
    <xf numFmtId="2" fontId="20" fillId="0" borderId="0" xfId="0" applyNumberFormat="1" applyFont="1" applyFill="1" applyAlignment="1">
      <alignment vertical="center" wrapText="1"/>
    </xf>
    <xf numFmtId="2" fontId="9" fillId="0" borderId="0" xfId="3" applyNumberFormat="1" applyFont="1" applyFill="1" applyAlignment="1">
      <alignment vertical="center" wrapText="1"/>
    </xf>
    <xf numFmtId="3" fontId="0" fillId="0" borderId="0" xfId="0" applyNumberFormat="1"/>
    <xf numFmtId="0" fontId="0" fillId="0" borderId="0" xfId="0" applyBorder="1" applyAlignment="1">
      <alignment vertical="center"/>
    </xf>
    <xf numFmtId="0" fontId="0" fillId="0" borderId="0" xfId="0" applyBorder="1"/>
    <xf numFmtId="3" fontId="0" fillId="0" borderId="0" xfId="0" applyNumberFormat="1" applyBorder="1"/>
    <xf numFmtId="0" fontId="9" fillId="0" borderId="0" xfId="3" applyBorder="1"/>
    <xf numFmtId="0" fontId="25" fillId="0" borderId="3" xfId="0" applyFont="1" applyFill="1" applyBorder="1" applyAlignment="1">
      <alignment horizontal="left" vertical="center"/>
    </xf>
    <xf numFmtId="0" fontId="25" fillId="0" borderId="3" xfId="3" applyFont="1" applyFill="1" applyBorder="1" applyAlignment="1">
      <alignment horizontal="left" vertical="center"/>
    </xf>
    <xf numFmtId="167" fontId="9" fillId="0" borderId="0" xfId="0" applyNumberFormat="1" applyFont="1" applyAlignment="1">
      <alignment vertical="center"/>
    </xf>
    <xf numFmtId="167" fontId="6" fillId="0" borderId="0" xfId="0" applyNumberFormat="1" applyFont="1" applyAlignment="1">
      <alignment vertical="center"/>
    </xf>
    <xf numFmtId="168" fontId="9" fillId="0" borderId="0" xfId="0" applyNumberFormat="1" applyFont="1" applyAlignment="1">
      <alignment vertical="center"/>
    </xf>
    <xf numFmtId="0" fontId="1" fillId="0" borderId="0" xfId="0" applyFont="1" applyAlignment="1">
      <alignment vertical="center"/>
    </xf>
    <xf numFmtId="0" fontId="11" fillId="0" borderId="0" xfId="0" applyFont="1" applyBorder="1" applyAlignment="1">
      <alignment horizontal="right" vertical="center" wrapText="1" readingOrder="2"/>
    </xf>
    <xf numFmtId="0" fontId="25" fillId="0" borderId="5" xfId="3" applyFont="1" applyFill="1" applyBorder="1" applyAlignment="1">
      <alignment horizontal="left" vertical="center" wrapText="1"/>
    </xf>
    <xf numFmtId="0" fontId="25" fillId="0" borderId="5" xfId="0" applyFont="1" applyFill="1" applyBorder="1" applyAlignment="1">
      <alignment horizontal="left" vertical="center" wrapText="1"/>
    </xf>
    <xf numFmtId="166" fontId="0" fillId="0" borderId="0" xfId="0" applyNumberFormat="1" applyAlignment="1">
      <alignment vertical="center"/>
    </xf>
    <xf numFmtId="0" fontId="13" fillId="0" borderId="15" xfId="3" applyFont="1" applyBorder="1" applyAlignment="1">
      <alignment horizontal="center" vertical="center" wrapText="1" readingOrder="1"/>
    </xf>
    <xf numFmtId="0" fontId="27" fillId="0" borderId="0" xfId="0" applyFont="1"/>
    <xf numFmtId="0" fontId="27" fillId="0" borderId="0" xfId="3" applyFont="1"/>
    <xf numFmtId="0" fontId="11" fillId="0" borderId="3" xfId="0" applyFont="1" applyBorder="1" applyAlignment="1">
      <alignment horizontal="right" vertical="center"/>
    </xf>
    <xf numFmtId="3" fontId="8" fillId="0" borderId="0" xfId="0" applyNumberFormat="1" applyFont="1" applyFill="1" applyBorder="1"/>
    <xf numFmtId="0" fontId="26" fillId="0" borderId="0" xfId="0" applyFont="1" applyBorder="1" applyAlignment="1">
      <alignment horizontal="left" vertical="center"/>
    </xf>
    <xf numFmtId="3" fontId="9" fillId="0" borderId="0" xfId="3" applyNumberFormat="1"/>
    <xf numFmtId="166" fontId="27" fillId="0" borderId="8" xfId="1" applyNumberFormat="1" applyFont="1" applyBorder="1" applyAlignment="1">
      <alignment horizontal="right" vertical="center" indent="1"/>
    </xf>
    <xf numFmtId="166" fontId="28" fillId="0" borderId="8" xfId="1" applyNumberFormat="1" applyFont="1" applyBorder="1" applyAlignment="1">
      <alignment horizontal="right" vertical="center" indent="1"/>
    </xf>
    <xf numFmtId="0" fontId="21" fillId="0" borderId="4" xfId="0" applyFont="1" applyBorder="1" applyAlignment="1">
      <alignment horizontal="left" vertical="center"/>
    </xf>
    <xf numFmtId="2" fontId="17" fillId="0" borderId="0" xfId="0" applyNumberFormat="1" applyFont="1" applyFill="1" applyBorder="1" applyAlignment="1">
      <alignment horizontal="right" vertical="center" wrapText="1"/>
    </xf>
    <xf numFmtId="167" fontId="2" fillId="0" borderId="0" xfId="3" applyNumberFormat="1" applyFont="1" applyFill="1" applyBorder="1" applyAlignment="1">
      <alignment horizontal="center" vertical="center" wrapText="1"/>
    </xf>
    <xf numFmtId="0" fontId="17" fillId="0" borderId="1" xfId="0" applyFont="1" applyBorder="1" applyAlignment="1">
      <alignment horizontal="right" vertical="center"/>
    </xf>
    <xf numFmtId="166" fontId="26" fillId="0" borderId="13" xfId="0" applyNumberFormat="1" applyFont="1" applyBorder="1" applyAlignment="1">
      <alignment vertical="center"/>
    </xf>
    <xf numFmtId="3" fontId="13" fillId="0" borderId="12" xfId="0" applyNumberFormat="1" applyFont="1" applyBorder="1" applyAlignment="1">
      <alignment horizontal="left" wrapText="1" indent="1" readingOrder="2"/>
    </xf>
    <xf numFmtId="3" fontId="13" fillId="0" borderId="6" xfId="0" applyNumberFormat="1" applyFont="1" applyBorder="1" applyAlignment="1">
      <alignment horizontal="left" wrapText="1" indent="1" readingOrder="2"/>
    </xf>
    <xf numFmtId="3" fontId="13" fillId="0" borderId="6" xfId="0" applyNumberFormat="1" applyFont="1" applyFill="1" applyBorder="1" applyAlignment="1">
      <alignment horizontal="left" wrapText="1" indent="1" readingOrder="2"/>
    </xf>
    <xf numFmtId="0" fontId="9" fillId="0" borderId="3" xfId="0" applyFont="1" applyBorder="1" applyAlignment="1">
      <alignment vertical="center"/>
    </xf>
    <xf numFmtId="0" fontId="31" fillId="0" borderId="14" xfId="0" applyFont="1" applyBorder="1" applyAlignment="1">
      <alignment vertical="center"/>
    </xf>
    <xf numFmtId="0" fontId="30" fillId="0" borderId="2" xfId="0" applyFont="1" applyBorder="1" applyAlignment="1">
      <alignment horizontal="left" vertical="center" readingOrder="1"/>
    </xf>
    <xf numFmtId="2" fontId="21" fillId="0" borderId="6" xfId="0" applyNumberFormat="1" applyFont="1" applyFill="1" applyBorder="1" applyAlignment="1">
      <alignment horizontal="left" vertical="center" wrapText="1" indent="1"/>
    </xf>
    <xf numFmtId="2" fontId="21" fillId="0" borderId="11" xfId="0" applyNumberFormat="1" applyFont="1" applyFill="1" applyBorder="1" applyAlignment="1">
      <alignment horizontal="left" vertical="center" wrapText="1" indent="1"/>
    </xf>
    <xf numFmtId="2" fontId="25" fillId="0" borderId="7" xfId="0" applyNumberFormat="1" applyFont="1" applyFill="1" applyBorder="1" applyAlignment="1">
      <alignment horizontal="left" vertical="center" wrapText="1" indent="1"/>
    </xf>
    <xf numFmtId="0" fontId="26" fillId="0" borderId="14" xfId="0" applyFont="1" applyBorder="1" applyAlignment="1">
      <alignment horizontal="left" vertical="center"/>
    </xf>
    <xf numFmtId="2" fontId="25" fillId="0" borderId="13" xfId="0" applyNumberFormat="1" applyFont="1" applyFill="1" applyBorder="1" applyAlignment="1">
      <alignment vertical="center" wrapText="1"/>
    </xf>
    <xf numFmtId="2" fontId="21" fillId="0" borderId="0" xfId="0" applyNumberFormat="1" applyFont="1" applyFill="1" applyBorder="1" applyAlignment="1">
      <alignment vertical="center" wrapText="1"/>
    </xf>
    <xf numFmtId="0" fontId="25" fillId="0" borderId="5" xfId="0" applyFont="1" applyBorder="1" applyAlignment="1">
      <alignment horizontal="center" vertical="center" wrapText="1"/>
    </xf>
    <xf numFmtId="166" fontId="26" fillId="0" borderId="8" xfId="1" applyNumberFormat="1" applyFont="1" applyBorder="1" applyAlignment="1">
      <alignment vertical="center"/>
    </xf>
    <xf numFmtId="166" fontId="26" fillId="0" borderId="0" xfId="1" applyNumberFormat="1" applyFont="1" applyBorder="1" applyAlignment="1">
      <alignment vertical="center"/>
    </xf>
    <xf numFmtId="1" fontId="27" fillId="0" borderId="0" xfId="0" applyNumberFormat="1" applyFont="1" applyBorder="1" applyAlignment="1">
      <alignment horizontal="right" vertical="center" indent="1"/>
    </xf>
    <xf numFmtId="1" fontId="9" fillId="0" borderId="0" xfId="0" applyNumberFormat="1" applyFont="1" applyAlignment="1">
      <alignment vertical="center"/>
    </xf>
    <xf numFmtId="3" fontId="13" fillId="0" borderId="0" xfId="0" applyNumberFormat="1" applyFont="1" applyFill="1" applyBorder="1" applyAlignment="1">
      <alignment horizontal="left" wrapText="1" indent="1" readingOrder="2"/>
    </xf>
    <xf numFmtId="3" fontId="13" fillId="0" borderId="7" xfId="0" applyNumberFormat="1" applyFont="1" applyFill="1" applyBorder="1" applyAlignment="1">
      <alignment horizontal="left" wrapText="1" indent="1" readingOrder="2"/>
    </xf>
    <xf numFmtId="4" fontId="0" fillId="0" borderId="0" xfId="0" applyNumberFormat="1" applyFill="1" applyBorder="1" applyAlignment="1">
      <alignment horizontal="right" vertical="center" indent="1"/>
    </xf>
    <xf numFmtId="0" fontId="17" fillId="0" borderId="3" xfId="0" applyFont="1" applyBorder="1" applyAlignment="1">
      <alignment horizontal="left" vertical="center" readingOrder="2"/>
    </xf>
    <xf numFmtId="0" fontId="13" fillId="0" borderId="2" xfId="0" applyFont="1" applyBorder="1" applyAlignment="1">
      <alignment horizontal="right" vertical="center" indent="1"/>
    </xf>
    <xf numFmtId="0" fontId="13" fillId="0" borderId="2" xfId="0" applyFont="1" applyFill="1" applyBorder="1" applyAlignment="1">
      <alignment horizontal="right" vertical="center" indent="1"/>
    </xf>
    <xf numFmtId="3" fontId="30" fillId="0" borderId="0" xfId="0" applyNumberFormat="1" applyFont="1" applyBorder="1" applyAlignment="1">
      <alignment horizontal="right" vertical="center" indent="1"/>
    </xf>
    <xf numFmtId="0" fontId="26" fillId="0" borderId="9" xfId="3" applyFont="1" applyBorder="1" applyAlignment="1">
      <alignment horizontal="left" vertical="center" wrapText="1" readingOrder="2"/>
    </xf>
    <xf numFmtId="0" fontId="26" fillId="0" borderId="3" xfId="3" applyFont="1" applyBorder="1" applyAlignment="1">
      <alignment horizontal="left" vertical="center" wrapText="1" readingOrder="2"/>
    </xf>
    <xf numFmtId="0" fontId="13" fillId="0" borderId="11" xfId="0" applyFont="1" applyBorder="1" applyAlignment="1">
      <alignment horizontal="left" vertical="center" indent="1"/>
    </xf>
    <xf numFmtId="0" fontId="13" fillId="0" borderId="11" xfId="0" applyFont="1" applyFill="1" applyBorder="1" applyAlignment="1">
      <alignment horizontal="left" vertical="center" indent="1"/>
    </xf>
    <xf numFmtId="41" fontId="30" fillId="0" borderId="0" xfId="0" applyNumberFormat="1" applyFont="1" applyBorder="1" applyAlignment="1">
      <alignment horizontal="right" vertical="center" indent="1"/>
    </xf>
    <xf numFmtId="0" fontId="21" fillId="0" borderId="0" xfId="0" applyFont="1" applyBorder="1" applyAlignment="1">
      <alignment horizontal="left" vertical="center"/>
    </xf>
    <xf numFmtId="166" fontId="28" fillId="0" borderId="9" xfId="1" applyNumberFormat="1" applyFont="1" applyBorder="1" applyAlignment="1">
      <alignment horizontal="right" vertical="center" indent="1"/>
    </xf>
    <xf numFmtId="166" fontId="28" fillId="0" borderId="11" xfId="1" applyNumberFormat="1" applyFont="1" applyBorder="1" applyAlignment="1">
      <alignment horizontal="right" vertical="center" indent="1"/>
    </xf>
    <xf numFmtId="166" fontId="28" fillId="0" borderId="10" xfId="1" applyNumberFormat="1" applyFont="1" applyBorder="1" applyAlignment="1">
      <alignment horizontal="right" vertical="center" indent="1"/>
    </xf>
    <xf numFmtId="3" fontId="13" fillId="0" borderId="9" xfId="0" applyNumberFormat="1" applyFont="1" applyBorder="1" applyAlignment="1">
      <alignment horizontal="left" wrapText="1" indent="1" readingOrder="2"/>
    </xf>
    <xf numFmtId="3" fontId="13" fillId="0" borderId="11" xfId="0" applyNumberFormat="1" applyFont="1" applyBorder="1" applyAlignment="1">
      <alignment horizontal="left" wrapText="1" indent="1" readingOrder="2"/>
    </xf>
    <xf numFmtId="3" fontId="35" fillId="0" borderId="11" xfId="0" applyNumberFormat="1" applyFont="1" applyBorder="1" applyAlignment="1">
      <alignment horizontal="left" wrapText="1" indent="1" readingOrder="2"/>
    </xf>
    <xf numFmtId="3" fontId="35" fillId="0" borderId="11" xfId="0" applyNumberFormat="1" applyFont="1" applyFill="1" applyBorder="1" applyAlignment="1">
      <alignment horizontal="left" wrapText="1" indent="1" readingOrder="2"/>
    </xf>
    <xf numFmtId="3" fontId="35" fillId="0" borderId="10" xfId="0" applyNumberFormat="1" applyFont="1" applyFill="1" applyBorder="1" applyAlignment="1">
      <alignment horizontal="left" wrapText="1" indent="1" readingOrder="2"/>
    </xf>
    <xf numFmtId="3" fontId="32" fillId="0" borderId="9" xfId="0" applyNumberFormat="1" applyFont="1" applyBorder="1" applyAlignment="1">
      <alignment horizontal="right" vertical="center" indent="1"/>
    </xf>
    <xf numFmtId="3" fontId="32" fillId="0" borderId="11" xfId="0" applyNumberFormat="1" applyFont="1" applyBorder="1" applyAlignment="1">
      <alignment horizontal="right" vertical="center" indent="1"/>
    </xf>
    <xf numFmtId="3" fontId="32" fillId="0" borderId="10" xfId="0" applyNumberFormat="1" applyFont="1" applyBorder="1" applyAlignment="1">
      <alignment horizontal="right" vertical="center" indent="1"/>
    </xf>
    <xf numFmtId="0" fontId="25" fillId="0" borderId="2" xfId="0" applyFont="1" applyBorder="1" applyAlignment="1">
      <alignment horizontal="center" vertical="center" wrapText="1"/>
    </xf>
    <xf numFmtId="0" fontId="25" fillId="0" borderId="10" xfId="0" applyFont="1" applyFill="1" applyBorder="1" applyAlignment="1">
      <alignment horizontal="left" vertical="center" wrapText="1"/>
    </xf>
    <xf numFmtId="2" fontId="21" fillId="0" borderId="8" xfId="0" applyNumberFormat="1" applyFont="1" applyFill="1" applyBorder="1" applyAlignment="1">
      <alignment horizontal="left" vertical="center" wrapText="1" indent="1"/>
    </xf>
    <xf numFmtId="2" fontId="25" fillId="0" borderId="10" xfId="0" applyNumberFormat="1" applyFont="1" applyFill="1" applyBorder="1" applyAlignment="1">
      <alignment horizontal="left" vertical="center" wrapText="1" indent="1"/>
    </xf>
    <xf numFmtId="0" fontId="13" fillId="0" borderId="6" xfId="0" applyFont="1" applyFill="1" applyBorder="1" applyAlignment="1">
      <alignment horizontal="right" vertical="center" indent="1"/>
    </xf>
    <xf numFmtId="0" fontId="13" fillId="0" borderId="5" xfId="0" applyFont="1" applyFill="1" applyBorder="1" applyAlignment="1">
      <alignment horizontal="right" vertical="center" indent="1"/>
    </xf>
    <xf numFmtId="0" fontId="13" fillId="0" borderId="5" xfId="0" applyFont="1" applyFill="1" applyBorder="1" applyAlignment="1">
      <alignment horizontal="left" vertical="center" indent="1"/>
    </xf>
    <xf numFmtId="4" fontId="27" fillId="0" borderId="0" xfId="0" applyNumberFormat="1" applyFont="1" applyFill="1" applyBorder="1" applyAlignment="1">
      <alignment horizontal="right" vertical="center" indent="1"/>
    </xf>
    <xf numFmtId="41" fontId="30" fillId="0" borderId="0" xfId="0" applyNumberFormat="1" applyFont="1" applyFill="1" applyBorder="1" applyAlignment="1">
      <alignment horizontal="right" vertical="center" indent="1"/>
    </xf>
    <xf numFmtId="0" fontId="9" fillId="0" borderId="0" xfId="0" applyFont="1" applyAlignment="1">
      <alignment horizontal="right" vertical="center"/>
    </xf>
    <xf numFmtId="0" fontId="13" fillId="0" borderId="2" xfId="3" applyFont="1" applyBorder="1" applyAlignment="1">
      <alignment vertical="center"/>
    </xf>
    <xf numFmtId="0" fontId="17" fillId="0" borderId="4" xfId="0" applyFont="1" applyBorder="1" applyAlignment="1">
      <alignment horizontal="center" vertical="center" wrapText="1" readingOrder="2"/>
    </xf>
    <xf numFmtId="0" fontId="26" fillId="0" borderId="2" xfId="0" applyFont="1" applyBorder="1" applyAlignment="1">
      <alignment horizontal="center" vertical="center" wrapText="1" readingOrder="1"/>
    </xf>
    <xf numFmtId="0" fontId="11" fillId="0" borderId="0" xfId="0" applyFont="1" applyBorder="1" applyAlignment="1">
      <alignment horizontal="right" vertical="center" readingOrder="2"/>
    </xf>
    <xf numFmtId="41" fontId="31" fillId="0" borderId="0" xfId="0" applyNumberFormat="1" applyFont="1" applyFill="1" applyBorder="1" applyAlignment="1">
      <alignment horizontal="right" vertical="center" indent="1"/>
    </xf>
    <xf numFmtId="41" fontId="31" fillId="0" borderId="13" xfId="0" applyNumberFormat="1" applyFont="1" applyFill="1" applyBorder="1" applyAlignment="1">
      <alignment horizontal="right" vertical="center" indent="1"/>
    </xf>
    <xf numFmtId="41" fontId="31" fillId="0" borderId="7" xfId="0" applyNumberFormat="1" applyFont="1" applyFill="1" applyBorder="1" applyAlignment="1">
      <alignment horizontal="right" vertical="center" indent="1"/>
    </xf>
    <xf numFmtId="41" fontId="31" fillId="0" borderId="10" xfId="0" applyNumberFormat="1" applyFont="1" applyFill="1" applyBorder="1" applyAlignment="1">
      <alignment horizontal="right" vertical="center" indent="1"/>
    </xf>
    <xf numFmtId="0" fontId="26" fillId="0" borderId="8" xfId="3" applyFont="1" applyBorder="1" applyAlignment="1">
      <alignment horizontal="left" vertical="center" wrapText="1" readingOrder="2"/>
    </xf>
    <xf numFmtId="0" fontId="13" fillId="0" borderId="11" xfId="3" applyFont="1" applyBorder="1" applyAlignment="1">
      <alignment vertical="center"/>
    </xf>
    <xf numFmtId="165" fontId="13" fillId="0" borderId="0" xfId="3" applyNumberFormat="1" applyFont="1" applyBorder="1" applyAlignment="1">
      <alignment horizontal="right" vertical="center"/>
    </xf>
    <xf numFmtId="0" fontId="11" fillId="0" borderId="6" xfId="3" applyFont="1" applyBorder="1" applyAlignment="1">
      <alignment horizontal="right" vertical="center" wrapText="1" readingOrder="2"/>
    </xf>
    <xf numFmtId="165" fontId="13" fillId="0" borderId="6" xfId="3" applyNumberFormat="1" applyFont="1" applyBorder="1" applyAlignment="1">
      <alignment horizontal="right" vertical="center"/>
    </xf>
    <xf numFmtId="165" fontId="13" fillId="0" borderId="11" xfId="3" applyNumberFormat="1" applyFont="1" applyBorder="1" applyAlignment="1">
      <alignment horizontal="right" vertical="center"/>
    </xf>
    <xf numFmtId="165" fontId="13" fillId="0" borderId="7" xfId="3" applyNumberFormat="1" applyFont="1" applyBorder="1" applyAlignment="1">
      <alignment horizontal="right" vertical="center"/>
    </xf>
    <xf numFmtId="165" fontId="13" fillId="0" borderId="13" xfId="3" applyNumberFormat="1" applyFont="1" applyBorder="1" applyAlignment="1">
      <alignment horizontal="right" vertical="center"/>
    </xf>
    <xf numFmtId="165" fontId="13" fillId="0" borderId="10" xfId="3" applyNumberFormat="1" applyFont="1" applyBorder="1" applyAlignment="1">
      <alignment horizontal="right" vertical="center"/>
    </xf>
    <xf numFmtId="0" fontId="31" fillId="0" borderId="0" xfId="0" applyFont="1" applyBorder="1" applyAlignment="1">
      <alignment horizontal="left" vertical="center"/>
    </xf>
    <xf numFmtId="0" fontId="30" fillId="0" borderId="0" xfId="0" applyFont="1" applyBorder="1" applyAlignment="1">
      <alignment horizontal="left" vertical="center" wrapText="1"/>
    </xf>
    <xf numFmtId="0" fontId="1" fillId="0" borderId="1" xfId="3" applyFont="1" applyBorder="1"/>
    <xf numFmtId="0" fontId="13" fillId="0" borderId="5" xfId="3" applyFont="1" applyBorder="1" applyAlignment="1">
      <alignment horizontal="left" vertical="center" wrapText="1" readingOrder="1"/>
    </xf>
    <xf numFmtId="166" fontId="27" fillId="0" borderId="0" xfId="1" applyNumberFormat="1" applyFont="1" applyBorder="1" applyAlignment="1">
      <alignment horizontal="right" vertical="center" indent="1" readingOrder="1"/>
    </xf>
    <xf numFmtId="0" fontId="13" fillId="0" borderId="2" xfId="0" applyFont="1" applyFill="1" applyBorder="1" applyAlignment="1">
      <alignment horizontal="left" vertical="center" indent="1"/>
    </xf>
    <xf numFmtId="0" fontId="13" fillId="0" borderId="2" xfId="3" applyFont="1" applyBorder="1" applyAlignment="1">
      <alignment horizontal="left" vertical="center" wrapText="1" readingOrder="1"/>
    </xf>
    <xf numFmtId="0" fontId="1" fillId="0" borderId="2" xfId="3" applyFont="1" applyBorder="1"/>
    <xf numFmtId="0" fontId="1" fillId="0" borderId="5" xfId="3" applyFont="1" applyBorder="1"/>
    <xf numFmtId="0" fontId="1" fillId="0" borderId="0" xfId="5"/>
    <xf numFmtId="168" fontId="1" fillId="0" borderId="0" xfId="5" applyNumberFormat="1"/>
    <xf numFmtId="171" fontId="1" fillId="0" borderId="0" xfId="5" applyNumberFormat="1"/>
    <xf numFmtId="0" fontId="13" fillId="0" borderId="0" xfId="5" applyFont="1" applyAlignment="1">
      <alignment wrapText="1" readingOrder="2"/>
    </xf>
    <xf numFmtId="0" fontId="43" fillId="0" borderId="0" xfId="5" applyFont="1" applyBorder="1" applyAlignment="1">
      <alignment wrapText="1" readingOrder="2"/>
    </xf>
    <xf numFmtId="0" fontId="11" fillId="0" borderId="0" xfId="5" applyFont="1" applyBorder="1" applyAlignment="1">
      <alignment wrapText="1" readingOrder="2"/>
    </xf>
    <xf numFmtId="4" fontId="1" fillId="0" borderId="0" xfId="5" applyNumberFormat="1"/>
    <xf numFmtId="4" fontId="26" fillId="0" borderId="0" xfId="5" applyNumberFormat="1" applyFont="1" applyBorder="1" applyAlignment="1">
      <alignment horizontal="right" wrapText="1"/>
    </xf>
    <xf numFmtId="4" fontId="13" fillId="0" borderId="0" xfId="5" applyNumberFormat="1" applyFont="1" applyBorder="1" applyAlignment="1">
      <alignment horizontal="right" wrapText="1"/>
    </xf>
    <xf numFmtId="4" fontId="13" fillId="0" borderId="0" xfId="5" applyNumberFormat="1" applyFont="1" applyBorder="1" applyAlignment="1">
      <alignment horizontal="right" wrapText="1" indent="1"/>
    </xf>
    <xf numFmtId="0" fontId="26" fillId="2" borderId="0" xfId="5" applyFont="1" applyFill="1" applyBorder="1" applyAlignment="1">
      <alignment horizontal="left" vertical="center" wrapText="1"/>
    </xf>
    <xf numFmtId="4" fontId="13" fillId="0" borderId="0" xfId="5" applyNumberFormat="1" applyFont="1" applyBorder="1" applyAlignment="1">
      <alignment horizontal="right" wrapText="1" readingOrder="2"/>
    </xf>
    <xf numFmtId="0" fontId="13" fillId="2" borderId="0" xfId="5" applyFont="1" applyFill="1" applyBorder="1" applyAlignment="1">
      <alignment horizontal="left" vertical="center" wrapText="1"/>
    </xf>
    <xf numFmtId="0" fontId="17" fillId="0" borderId="5" xfId="5" applyFont="1" applyBorder="1" applyAlignment="1">
      <alignment horizontal="right" vertical="top" wrapText="1" readingOrder="2"/>
    </xf>
    <xf numFmtId="41" fontId="13" fillId="0" borderId="10" xfId="5" applyNumberFormat="1" applyFont="1" applyBorder="1" applyAlignment="1">
      <alignment horizontal="right" wrapText="1"/>
    </xf>
    <xf numFmtId="41" fontId="13" fillId="0" borderId="13" xfId="5" applyNumberFormat="1" applyFont="1" applyBorder="1" applyAlignment="1">
      <alignment horizontal="right" wrapText="1"/>
    </xf>
    <xf numFmtId="4" fontId="26" fillId="0" borderId="13" xfId="5" applyNumberFormat="1" applyFont="1" applyBorder="1" applyAlignment="1">
      <alignment horizontal="right" wrapText="1"/>
    </xf>
    <xf numFmtId="41" fontId="26" fillId="0" borderId="13" xfId="5" applyNumberFormat="1" applyFont="1" applyBorder="1" applyAlignment="1">
      <alignment horizontal="right" wrapText="1"/>
    </xf>
    <xf numFmtId="4" fontId="26" fillId="0" borderId="7" xfId="5" applyNumberFormat="1" applyFont="1" applyBorder="1" applyAlignment="1">
      <alignment horizontal="right" wrapText="1"/>
    </xf>
    <xf numFmtId="0" fontId="26" fillId="2" borderId="7" xfId="5" applyFont="1" applyFill="1" applyBorder="1" applyAlignment="1">
      <alignment horizontal="left" vertical="center" wrapText="1"/>
    </xf>
    <xf numFmtId="0" fontId="11" fillId="0" borderId="2" xfId="5" applyFont="1" applyBorder="1" applyAlignment="1">
      <alignment horizontal="right" vertical="top" readingOrder="2"/>
    </xf>
    <xf numFmtId="4" fontId="13" fillId="0" borderId="11" xfId="5" applyNumberFormat="1" applyFont="1" applyBorder="1" applyAlignment="1">
      <alignment horizontal="right" wrapText="1"/>
    </xf>
    <xf numFmtId="41" fontId="13" fillId="0" borderId="0" xfId="5" applyNumberFormat="1" applyFont="1" applyBorder="1" applyAlignment="1">
      <alignment horizontal="right" wrapText="1"/>
    </xf>
    <xf numFmtId="4" fontId="26" fillId="0" borderId="6" xfId="5" applyNumberFormat="1" applyFont="1" applyBorder="1" applyAlignment="1">
      <alignment horizontal="right" wrapText="1"/>
    </xf>
    <xf numFmtId="0" fontId="13" fillId="2" borderId="6" xfId="5" applyFont="1" applyFill="1" applyBorder="1" applyAlignment="1">
      <alignment horizontal="left" vertical="center" wrapText="1"/>
    </xf>
    <xf numFmtId="41" fontId="26" fillId="0" borderId="0" xfId="5" applyNumberFormat="1" applyFont="1" applyBorder="1" applyAlignment="1">
      <alignment horizontal="right" wrapText="1"/>
    </xf>
    <xf numFmtId="0" fontId="17" fillId="0" borderId="2" xfId="5" applyFont="1" applyBorder="1" applyAlignment="1">
      <alignment horizontal="right" vertical="top" wrapText="1" readingOrder="2"/>
    </xf>
    <xf numFmtId="4" fontId="26" fillId="0" borderId="11" xfId="5" applyNumberFormat="1" applyFont="1" applyBorder="1" applyAlignment="1">
      <alignment horizontal="right" wrapText="1"/>
    </xf>
    <xf numFmtId="0" fontId="26" fillId="2" borderId="6" xfId="5" applyFont="1" applyFill="1" applyBorder="1" applyAlignment="1">
      <alignment horizontal="left" vertical="center" wrapText="1"/>
    </xf>
    <xf numFmtId="0" fontId="11" fillId="0" borderId="2" xfId="5" applyFont="1" applyBorder="1" applyAlignment="1">
      <alignment horizontal="right" vertical="top" wrapText="1" readingOrder="2"/>
    </xf>
    <xf numFmtId="41" fontId="13" fillId="0" borderId="11" xfId="5" applyNumberFormat="1" applyFont="1" applyBorder="1" applyAlignment="1">
      <alignment horizontal="right" wrapText="1"/>
    </xf>
    <xf numFmtId="0" fontId="11" fillId="0" borderId="11" xfId="5" applyFont="1" applyBorder="1" applyAlignment="1">
      <alignment horizontal="right" vertical="center" wrapText="1" readingOrder="2"/>
    </xf>
    <xf numFmtId="172" fontId="13" fillId="0" borderId="0" xfId="5" applyNumberFormat="1" applyFont="1" applyBorder="1" applyAlignment="1">
      <alignment horizontal="right" wrapText="1"/>
    </xf>
    <xf numFmtId="170" fontId="13" fillId="0" borderId="0" xfId="5" applyNumberFormat="1" applyFont="1" applyBorder="1" applyAlignment="1">
      <alignment horizontal="right" wrapText="1"/>
    </xf>
    <xf numFmtId="173" fontId="1" fillId="0" borderId="0" xfId="5" applyNumberFormat="1"/>
    <xf numFmtId="172" fontId="1" fillId="0" borderId="0" xfId="5" applyNumberFormat="1"/>
    <xf numFmtId="0" fontId="6" fillId="0" borderId="0" xfId="5" applyFont="1"/>
    <xf numFmtId="4" fontId="6" fillId="0" borderId="0" xfId="5" applyNumberFormat="1" applyFont="1"/>
    <xf numFmtId="4" fontId="44" fillId="3" borderId="0" xfId="5" applyNumberFormat="1" applyFont="1" applyFill="1" applyBorder="1" applyAlignment="1">
      <alignment horizontal="right" wrapText="1"/>
    </xf>
    <xf numFmtId="170" fontId="26" fillId="0" borderId="0" xfId="5" applyNumberFormat="1" applyFont="1" applyBorder="1" applyAlignment="1">
      <alignment horizontal="right" wrapText="1"/>
    </xf>
    <xf numFmtId="170" fontId="26" fillId="0" borderId="6" xfId="5" applyNumberFormat="1" applyFont="1" applyBorder="1" applyAlignment="1">
      <alignment horizontal="right" wrapText="1"/>
    </xf>
    <xf numFmtId="3" fontId="5" fillId="0" borderId="0" xfId="5" applyNumberFormat="1" applyFont="1" applyAlignment="1">
      <alignment horizontal="right"/>
    </xf>
    <xf numFmtId="4" fontId="26" fillId="0" borderId="11" xfId="5" applyNumberFormat="1" applyFont="1" applyBorder="1" applyAlignment="1">
      <alignment horizontal="right" vertical="center" wrapText="1"/>
    </xf>
    <xf numFmtId="4" fontId="26" fillId="0" borderId="0" xfId="5" applyNumberFormat="1" applyFont="1" applyBorder="1" applyAlignment="1">
      <alignment horizontal="right" vertical="center" wrapText="1"/>
    </xf>
    <xf numFmtId="4" fontId="26" fillId="0" borderId="6" xfId="5" applyNumberFormat="1" applyFont="1" applyBorder="1" applyAlignment="1">
      <alignment horizontal="right" vertical="center" wrapText="1"/>
    </xf>
    <xf numFmtId="41" fontId="13" fillId="0" borderId="6" xfId="5" applyNumberFormat="1" applyFont="1" applyBorder="1" applyAlignment="1">
      <alignment horizontal="right" wrapText="1"/>
    </xf>
    <xf numFmtId="0" fontId="11" fillId="0" borderId="4" xfId="5" applyFont="1" applyBorder="1" applyAlignment="1">
      <alignment horizontal="right" vertical="top" wrapText="1" readingOrder="2"/>
    </xf>
    <xf numFmtId="4" fontId="13" fillId="0" borderId="9" xfId="5" applyNumberFormat="1" applyFont="1" applyBorder="1" applyAlignment="1">
      <alignment horizontal="right" wrapText="1"/>
    </xf>
    <xf numFmtId="4" fontId="13" fillId="0" borderId="8" xfId="5" applyNumberFormat="1" applyFont="1" applyBorder="1" applyAlignment="1">
      <alignment horizontal="right" wrapText="1"/>
    </xf>
    <xf numFmtId="4" fontId="26" fillId="0" borderId="12" xfId="5" applyNumberFormat="1" applyFont="1" applyBorder="1" applyAlignment="1">
      <alignment horizontal="right" wrapText="1"/>
    </xf>
    <xf numFmtId="0" fontId="13" fillId="2" borderId="12" xfId="5" applyFont="1" applyFill="1" applyBorder="1" applyAlignment="1">
      <alignment horizontal="left" vertical="center" wrapText="1"/>
    </xf>
    <xf numFmtId="174" fontId="26" fillId="0" borderId="0" xfId="5" applyNumberFormat="1" applyFont="1" applyBorder="1" applyAlignment="1">
      <alignment horizontal="right" wrapText="1"/>
    </xf>
    <xf numFmtId="3" fontId="1" fillId="0" borderId="0" xfId="5" applyNumberFormat="1"/>
    <xf numFmtId="0" fontId="1" fillId="0" borderId="0" xfId="5" applyFont="1"/>
    <xf numFmtId="43" fontId="1" fillId="0" borderId="0" xfId="5" applyNumberFormat="1"/>
    <xf numFmtId="41" fontId="1" fillId="0" borderId="0" xfId="5" applyNumberFormat="1"/>
    <xf numFmtId="169" fontId="1" fillId="0" borderId="0" xfId="5" applyNumberFormat="1"/>
    <xf numFmtId="0" fontId="11" fillId="0" borderId="0" xfId="5" applyFont="1" applyAlignment="1">
      <alignment horizontal="right" vertical="top" wrapText="1" readingOrder="2"/>
    </xf>
    <xf numFmtId="0" fontId="11" fillId="0" borderId="0" xfId="5" applyFont="1" applyBorder="1" applyAlignment="1">
      <alignment horizontal="right" vertical="top" wrapText="1" readingOrder="2"/>
    </xf>
    <xf numFmtId="0" fontId="17" fillId="0" borderId="0" xfId="5" applyFont="1" applyBorder="1" applyAlignment="1">
      <alignment horizontal="right" vertical="top" readingOrder="2"/>
    </xf>
    <xf numFmtId="41" fontId="13" fillId="0" borderId="0" xfId="6" applyNumberFormat="1" applyFont="1" applyFill="1" applyBorder="1" applyAlignment="1">
      <alignment horizontal="right" vertical="center" wrapText="1" readingOrder="1"/>
    </xf>
    <xf numFmtId="41" fontId="13" fillId="0" borderId="0" xfId="6" applyNumberFormat="1" applyFont="1" applyBorder="1" applyAlignment="1">
      <alignment horizontal="right" vertical="center" wrapText="1" readingOrder="1"/>
    </xf>
    <xf numFmtId="0" fontId="11" fillId="0" borderId="0" xfId="5" applyFont="1" applyBorder="1" applyAlignment="1">
      <alignment horizontal="right" vertical="top" readingOrder="2"/>
    </xf>
    <xf numFmtId="0" fontId="17" fillId="0" borderId="10" xfId="5" applyFont="1" applyBorder="1" applyAlignment="1">
      <alignment horizontal="right" vertical="top" wrapText="1" readingOrder="2"/>
    </xf>
    <xf numFmtId="175" fontId="26" fillId="0" borderId="10" xfId="6" applyNumberFormat="1" applyFont="1" applyBorder="1" applyAlignment="1">
      <alignment horizontal="right" vertical="center" wrapText="1" readingOrder="1"/>
    </xf>
    <xf numFmtId="175" fontId="26" fillId="0" borderId="13" xfId="6" applyNumberFormat="1" applyFont="1" applyFill="1" applyBorder="1" applyAlignment="1">
      <alignment horizontal="right" vertical="center" wrapText="1" readingOrder="1"/>
    </xf>
    <xf numFmtId="41" fontId="26" fillId="0" borderId="13" xfId="6" applyNumberFormat="1" applyFont="1" applyFill="1" applyBorder="1" applyAlignment="1">
      <alignment horizontal="right" vertical="center" wrapText="1" readingOrder="1"/>
    </xf>
    <xf numFmtId="175" fontId="26" fillId="0" borderId="7" xfId="6" applyNumberFormat="1" applyFont="1" applyFill="1" applyBorder="1" applyAlignment="1">
      <alignment horizontal="right" vertical="center" wrapText="1" readingOrder="1"/>
    </xf>
    <xf numFmtId="0" fontId="1" fillId="0" borderId="0" xfId="5" applyFill="1"/>
    <xf numFmtId="41" fontId="1" fillId="0" borderId="0" xfId="5" applyNumberFormat="1" applyFill="1"/>
    <xf numFmtId="0" fontId="1" fillId="0" borderId="0" xfId="5" applyFont="1" applyFill="1"/>
    <xf numFmtId="43" fontId="1" fillId="0" borderId="0" xfId="5" applyNumberFormat="1" applyFill="1"/>
    <xf numFmtId="176" fontId="1" fillId="0" borderId="0" xfId="5" applyNumberFormat="1" applyFont="1"/>
    <xf numFmtId="0" fontId="11" fillId="0" borderId="11" xfId="5" applyFont="1" applyBorder="1" applyAlignment="1">
      <alignment horizontal="right" vertical="top" readingOrder="2"/>
    </xf>
    <xf numFmtId="41" fontId="13" fillId="0" borderId="11" xfId="6" applyNumberFormat="1" applyFont="1" applyFill="1" applyBorder="1" applyAlignment="1">
      <alignment horizontal="right" vertical="center" wrapText="1" readingOrder="1"/>
    </xf>
    <xf numFmtId="175" fontId="13" fillId="0" borderId="6" xfId="6" applyNumberFormat="1" applyFont="1" applyFill="1" applyBorder="1" applyAlignment="1">
      <alignment horizontal="right" vertical="center" wrapText="1" readingOrder="1"/>
    </xf>
    <xf numFmtId="41" fontId="13" fillId="0" borderId="6" xfId="6" applyNumberFormat="1" applyFont="1" applyFill="1" applyBorder="1" applyAlignment="1">
      <alignment horizontal="right" vertical="center" wrapText="1" readingOrder="1"/>
    </xf>
    <xf numFmtId="0" fontId="17" fillId="0" borderId="11" xfId="5" applyFont="1" applyBorder="1" applyAlignment="1">
      <alignment horizontal="right" vertical="top" wrapText="1" readingOrder="2"/>
    </xf>
    <xf numFmtId="41" fontId="26" fillId="0" borderId="11" xfId="6" applyNumberFormat="1" applyFont="1" applyFill="1" applyBorder="1" applyAlignment="1">
      <alignment horizontal="right" vertical="center" wrapText="1" readingOrder="1"/>
    </xf>
    <xf numFmtId="41" fontId="26" fillId="0" borderId="0" xfId="6" applyNumberFormat="1" applyFont="1" applyFill="1" applyBorder="1" applyAlignment="1">
      <alignment horizontal="right" vertical="center" wrapText="1" readingOrder="1"/>
    </xf>
    <xf numFmtId="41" fontId="26" fillId="0" borderId="6" xfId="6" applyNumberFormat="1" applyFont="1" applyFill="1" applyBorder="1" applyAlignment="1">
      <alignment horizontal="right" vertical="center" wrapText="1" readingOrder="1"/>
    </xf>
    <xf numFmtId="0" fontId="11" fillId="0" borderId="11" xfId="5" applyFont="1" applyBorder="1" applyAlignment="1">
      <alignment horizontal="right" vertical="top" wrapText="1" readingOrder="2"/>
    </xf>
    <xf numFmtId="41" fontId="1" fillId="0" borderId="0" xfId="5" applyNumberFormat="1" applyFont="1"/>
    <xf numFmtId="177" fontId="1" fillId="0" borderId="0" xfId="5" applyNumberFormat="1" applyFont="1"/>
    <xf numFmtId="41" fontId="26" fillId="0" borderId="11" xfId="6" applyNumberFormat="1" applyFont="1" applyBorder="1" applyAlignment="1">
      <alignment horizontal="right" vertical="center" wrapText="1" readingOrder="1"/>
    </xf>
    <xf numFmtId="43" fontId="1" fillId="0" borderId="0" xfId="5" applyNumberFormat="1" applyFont="1"/>
    <xf numFmtId="3" fontId="13" fillId="0" borderId="0" xfId="5" applyNumberFormat="1" applyFont="1" applyBorder="1" applyAlignment="1">
      <alignment horizontal="right" wrapText="1"/>
    </xf>
    <xf numFmtId="0" fontId="6" fillId="0" borderId="0" xfId="5" applyFont="1" applyFill="1"/>
    <xf numFmtId="3" fontId="26" fillId="0" borderId="0" xfId="5" applyNumberFormat="1" applyFont="1" applyBorder="1" applyAlignment="1">
      <alignment horizontal="right" wrapText="1"/>
    </xf>
    <xf numFmtId="41" fontId="13" fillId="0" borderId="0" xfId="5" applyNumberFormat="1" applyFont="1" applyFill="1" applyBorder="1" applyAlignment="1">
      <alignment horizontal="right" wrapText="1"/>
    </xf>
    <xf numFmtId="175" fontId="13" fillId="0" borderId="0" xfId="6" applyNumberFormat="1" applyFont="1" applyFill="1" applyBorder="1" applyAlignment="1">
      <alignment horizontal="right" vertical="center" wrapText="1" readingOrder="1"/>
    </xf>
    <xf numFmtId="0" fontId="11" fillId="0" borderId="11" xfId="5" applyFont="1" applyFill="1" applyBorder="1" applyAlignment="1">
      <alignment horizontal="right" vertical="top" wrapText="1" readingOrder="2"/>
    </xf>
    <xf numFmtId="176" fontId="1" fillId="0" borderId="0" xfId="5" applyNumberFormat="1"/>
    <xf numFmtId="0" fontId="13" fillId="0" borderId="0" xfId="5" applyFont="1" applyFill="1"/>
    <xf numFmtId="41" fontId="13" fillId="0" borderId="11" xfId="5" applyNumberFormat="1" applyFont="1" applyBorder="1" applyAlignment="1">
      <alignment vertical="center"/>
    </xf>
    <xf numFmtId="0" fontId="11" fillId="0" borderId="9" xfId="5" applyFont="1" applyFill="1" applyBorder="1" applyAlignment="1">
      <alignment horizontal="right" vertical="top" wrapText="1" readingOrder="2"/>
    </xf>
    <xf numFmtId="41" fontId="13" fillId="0" borderId="9" xfId="6" applyNumberFormat="1" applyFont="1" applyFill="1" applyBorder="1" applyAlignment="1">
      <alignment horizontal="right" vertical="center" wrapText="1" readingOrder="1"/>
    </xf>
    <xf numFmtId="41" fontId="13" fillId="0" borderId="8" xfId="6" applyNumberFormat="1" applyFont="1" applyFill="1" applyBorder="1" applyAlignment="1">
      <alignment horizontal="right" vertical="center" wrapText="1" readingOrder="1"/>
    </xf>
    <xf numFmtId="175" fontId="13" fillId="0" borderId="8" xfId="6" applyNumberFormat="1" applyFont="1" applyFill="1" applyBorder="1" applyAlignment="1">
      <alignment horizontal="right" vertical="center" wrapText="1" readingOrder="1"/>
    </xf>
    <xf numFmtId="41" fontId="13" fillId="0" borderId="12" xfId="6" applyNumberFormat="1" applyFont="1" applyFill="1" applyBorder="1" applyAlignment="1">
      <alignment horizontal="right" vertical="center" wrapText="1" readingOrder="1"/>
    </xf>
    <xf numFmtId="0" fontId="46" fillId="4" borderId="0" xfId="5" applyFont="1" applyFill="1"/>
    <xf numFmtId="41" fontId="46" fillId="4" borderId="0" xfId="5" applyNumberFormat="1" applyFont="1" applyFill="1"/>
    <xf numFmtId="3" fontId="46" fillId="4" borderId="0" xfId="5" applyNumberFormat="1" applyFont="1" applyFill="1"/>
    <xf numFmtId="3" fontId="47" fillId="4" borderId="0" xfId="5" applyNumberFormat="1" applyFont="1" applyFill="1" applyAlignment="1">
      <alignment horizontal="right" wrapText="1"/>
    </xf>
    <xf numFmtId="0" fontId="17" fillId="0" borderId="14" xfId="5" applyFont="1" applyBorder="1" applyAlignment="1">
      <alignment horizontal="center" vertical="center"/>
    </xf>
    <xf numFmtId="0" fontId="13" fillId="0" borderId="3" xfId="5" applyFont="1" applyBorder="1" applyAlignment="1">
      <alignment horizontal="left" vertical="center" indent="1"/>
    </xf>
    <xf numFmtId="0" fontId="26" fillId="0" borderId="3" xfId="5" applyFont="1" applyBorder="1" applyAlignment="1">
      <alignment horizontal="left" vertical="center" indent="1"/>
    </xf>
    <xf numFmtId="41" fontId="31" fillId="0" borderId="8" xfId="0" applyNumberFormat="1" applyFont="1" applyFill="1" applyBorder="1" applyAlignment="1">
      <alignment horizontal="right" vertical="center" indent="1"/>
    </xf>
    <xf numFmtId="41" fontId="31" fillId="0" borderId="9" xfId="0" applyNumberFormat="1" applyFont="1" applyFill="1" applyBorder="1" applyAlignment="1">
      <alignment horizontal="right" vertical="center" indent="1"/>
    </xf>
    <xf numFmtId="41" fontId="30" fillId="0" borderId="7" xfId="0" applyNumberFormat="1" applyFont="1" applyFill="1" applyBorder="1" applyAlignment="1">
      <alignment horizontal="right" vertical="center" indent="1"/>
    </xf>
    <xf numFmtId="41" fontId="30" fillId="0" borderId="13" xfId="0" applyNumberFormat="1" applyFont="1" applyFill="1" applyBorder="1" applyAlignment="1">
      <alignment horizontal="right" vertical="center" indent="1"/>
    </xf>
    <xf numFmtId="41" fontId="30" fillId="0" borderId="10" xfId="0" applyNumberFormat="1" applyFont="1" applyFill="1" applyBorder="1" applyAlignment="1">
      <alignment horizontal="right" vertical="center" indent="1"/>
    </xf>
    <xf numFmtId="0" fontId="26" fillId="0" borderId="14" xfId="0" applyFont="1" applyBorder="1" applyAlignment="1">
      <alignment vertical="center"/>
    </xf>
    <xf numFmtId="0" fontId="0" fillId="0" borderId="0" xfId="0" applyAlignment="1">
      <alignment vertical="center"/>
    </xf>
    <xf numFmtId="3" fontId="13" fillId="0" borderId="0" xfId="0" applyNumberFormat="1" applyFont="1" applyBorder="1" applyAlignment="1">
      <alignment horizontal="left" wrapText="1" indent="1" readingOrder="2"/>
    </xf>
    <xf numFmtId="3" fontId="13" fillId="0" borderId="13" xfId="0" applyNumberFormat="1" applyFont="1" applyFill="1" applyBorder="1" applyAlignment="1">
      <alignment horizontal="left" wrapText="1" indent="1" readingOrder="2"/>
    </xf>
    <xf numFmtId="3" fontId="52" fillId="0" borderId="11" xfId="0" applyNumberFormat="1" applyFont="1" applyBorder="1" applyAlignment="1">
      <alignment horizontal="left" wrapText="1" indent="1" readingOrder="2"/>
    </xf>
    <xf numFmtId="3" fontId="52" fillId="0" borderId="10" xfId="0" applyNumberFormat="1" applyFont="1" applyBorder="1" applyAlignment="1">
      <alignment horizontal="left" wrapText="1" indent="1" readingOrder="2"/>
    </xf>
    <xf numFmtId="0" fontId="26" fillId="0" borderId="5" xfId="0" applyFont="1" applyBorder="1" applyAlignment="1">
      <alignment horizontal="center" vertical="center" wrapText="1" readingOrder="1"/>
    </xf>
    <xf numFmtId="0" fontId="13" fillId="0" borderId="5" xfId="3" applyFont="1" applyBorder="1" applyAlignment="1">
      <alignment horizontal="center" vertical="center"/>
    </xf>
    <xf numFmtId="0" fontId="13" fillId="0" borderId="10" xfId="3" applyFont="1" applyBorder="1" applyAlignment="1">
      <alignment horizontal="center" vertical="center" wrapText="1"/>
    </xf>
    <xf numFmtId="0" fontId="11" fillId="0" borderId="0" xfId="0" applyFont="1" applyBorder="1" applyAlignment="1">
      <alignment horizontal="right" vertical="center" readingOrder="2"/>
    </xf>
    <xf numFmtId="0" fontId="11" fillId="0" borderId="0" xfId="0" applyFont="1" applyFill="1" applyBorder="1" applyAlignment="1">
      <alignment horizontal="right" vertical="center" readingOrder="2"/>
    </xf>
    <xf numFmtId="0" fontId="0" fillId="0" borderId="3" xfId="0" applyBorder="1" applyAlignment="1">
      <alignment vertical="center"/>
    </xf>
    <xf numFmtId="0" fontId="1" fillId="0" borderId="1" xfId="0" applyFont="1" applyBorder="1" applyAlignment="1">
      <alignment vertical="center"/>
    </xf>
    <xf numFmtId="0" fontId="1" fillId="0" borderId="14" xfId="0" applyFont="1" applyBorder="1" applyAlignment="1">
      <alignment vertical="center"/>
    </xf>
    <xf numFmtId="166" fontId="26" fillId="0" borderId="0" xfId="0" applyNumberFormat="1" applyFont="1" applyBorder="1" applyAlignment="1">
      <alignment vertical="center"/>
    </xf>
    <xf numFmtId="0" fontId="26" fillId="0" borderId="0" xfId="5" applyFont="1"/>
    <xf numFmtId="43" fontId="13" fillId="0" borderId="0" xfId="5" applyNumberFormat="1" applyFont="1"/>
    <xf numFmtId="0" fontId="13" fillId="0" borderId="0" xfId="5" applyFont="1"/>
    <xf numFmtId="0" fontId="13" fillId="0" borderId="0" xfId="0" applyFont="1" applyAlignment="1"/>
    <xf numFmtId="0" fontId="13" fillId="0" borderId="0" xfId="0" applyFont="1" applyAlignment="1">
      <alignment vertical="center" wrapText="1"/>
    </xf>
    <xf numFmtId="0" fontId="13" fillId="0" borderId="0" xfId="5" applyFont="1" applyAlignment="1"/>
    <xf numFmtId="0" fontId="0" fillId="0" borderId="0" xfId="0" applyAlignment="1"/>
    <xf numFmtId="0" fontId="0" fillId="0" borderId="0" xfId="0" applyAlignment="1">
      <alignment vertical="center"/>
    </xf>
    <xf numFmtId="0" fontId="11" fillId="0" borderId="0" xfId="0" applyFont="1" applyBorder="1" applyAlignment="1">
      <alignment horizontal="right" vertical="center" wrapText="1" readingOrder="2"/>
    </xf>
    <xf numFmtId="0" fontId="21" fillId="0" borderId="0" xfId="0" applyFont="1" applyBorder="1" applyAlignment="1">
      <alignment horizontal="left" vertical="center" wrapText="1"/>
    </xf>
    <xf numFmtId="0" fontId="0" fillId="0" borderId="0" xfId="0" applyBorder="1" applyAlignment="1">
      <alignment horizontal="left" wrapText="1"/>
    </xf>
    <xf numFmtId="3" fontId="27" fillId="0" borderId="0" xfId="0" applyNumberFormat="1" applyFont="1" applyBorder="1" applyAlignment="1">
      <alignment horizontal="left" vertical="center" wrapText="1"/>
    </xf>
    <xf numFmtId="0" fontId="9" fillId="0" borderId="0" xfId="0" applyFont="1" applyBorder="1" applyAlignment="1">
      <alignment horizontal="left" vertical="center" wrapText="1"/>
    </xf>
    <xf numFmtId="0" fontId="25" fillId="0" borderId="3" xfId="0" applyFont="1" applyBorder="1" applyAlignment="1">
      <alignment vertical="center"/>
    </xf>
    <xf numFmtId="0" fontId="22" fillId="0" borderId="0" xfId="0" applyFont="1" applyAlignment="1">
      <alignment horizontal="center" vertical="center" readingOrder="2"/>
    </xf>
    <xf numFmtId="0" fontId="24" fillId="0" borderId="0" xfId="0" applyFont="1" applyAlignment="1">
      <alignment horizontal="center" vertical="center"/>
    </xf>
    <xf numFmtId="0" fontId="25" fillId="0" borderId="4"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0" borderId="0" xfId="0" applyAlignment="1">
      <alignment wrapText="1"/>
    </xf>
    <xf numFmtId="0" fontId="0" fillId="0" borderId="0" xfId="0" applyAlignment="1">
      <alignment horizontal="left" vertical="center" wrapText="1"/>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13" fillId="0" borderId="0" xfId="0" applyFont="1" applyBorder="1" applyAlignment="1">
      <alignment horizontal="left" vertical="center" wrapText="1" readingOrder="1"/>
    </xf>
    <xf numFmtId="0" fontId="0" fillId="0" borderId="0" xfId="0" applyAlignment="1">
      <alignment vertical="center" wrapText="1"/>
    </xf>
    <xf numFmtId="0" fontId="0" fillId="0" borderId="0" xfId="0" applyAlignment="1">
      <alignment horizontal="right" vertical="center" wrapText="1" readingOrder="2"/>
    </xf>
    <xf numFmtId="0" fontId="24" fillId="0" borderId="0" xfId="0" applyFont="1" applyAlignment="1">
      <alignment horizontal="center" vertical="center" wrapText="1"/>
    </xf>
    <xf numFmtId="0" fontId="13" fillId="0" borderId="8" xfId="0" applyFont="1" applyFill="1" applyBorder="1" applyAlignment="1">
      <alignment horizontal="right" vertical="center" readingOrder="2"/>
    </xf>
    <xf numFmtId="0" fontId="0" fillId="0" borderId="8" xfId="0" applyBorder="1" applyAlignment="1">
      <alignment readingOrder="2"/>
    </xf>
    <xf numFmtId="0" fontId="13" fillId="0" borderId="0" xfId="3" applyFont="1" applyBorder="1" applyAlignment="1">
      <alignment vertical="top" wrapText="1"/>
    </xf>
    <xf numFmtId="0" fontId="0" fillId="0" borderId="0" xfId="0" applyBorder="1" applyAlignment="1">
      <alignment vertical="top" wrapText="1"/>
    </xf>
    <xf numFmtId="0" fontId="1"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17" fillId="0" borderId="12" xfId="0" applyFont="1" applyBorder="1" applyAlignment="1">
      <alignment horizontal="center" vertical="center" wrapText="1" readingOrder="2"/>
    </xf>
    <xf numFmtId="0" fontId="0" fillId="0" borderId="6" xfId="0" applyBorder="1" applyAlignment="1">
      <alignment vertical="center"/>
    </xf>
    <xf numFmtId="0" fontId="0" fillId="0" borderId="7" xfId="0" applyBorder="1" applyAlignment="1">
      <alignment vertical="center"/>
    </xf>
    <xf numFmtId="0" fontId="26" fillId="0" borderId="9" xfId="0" applyFont="1" applyBorder="1" applyAlignment="1">
      <alignment horizontal="center" vertical="center" wrapText="1" readingOrder="2"/>
    </xf>
    <xf numFmtId="0" fontId="0" fillId="0" borderId="11" xfId="0" applyBorder="1" applyAlignment="1">
      <alignment vertical="center"/>
    </xf>
    <xf numFmtId="0" fontId="0" fillId="0" borderId="10" xfId="0" applyBorder="1" applyAlignment="1">
      <alignment vertical="center"/>
    </xf>
    <xf numFmtId="0" fontId="17" fillId="0" borderId="4" xfId="0" applyFont="1" applyBorder="1" applyAlignment="1">
      <alignment horizontal="center" vertical="center" wrapText="1" readingOrder="2"/>
    </xf>
    <xf numFmtId="0" fontId="0" fillId="0" borderId="2" xfId="0" applyBorder="1" applyAlignment="1">
      <alignment vertical="center"/>
    </xf>
    <xf numFmtId="0" fontId="30" fillId="0" borderId="0" xfId="0" applyFont="1" applyBorder="1" applyAlignment="1">
      <alignment horizontal="left" vertical="center" wrapText="1" readingOrder="1"/>
    </xf>
    <xf numFmtId="0" fontId="0" fillId="0" borderId="0" xfId="0" applyAlignment="1">
      <alignment horizontal="left" vertical="center" wrapText="1" readingOrder="1"/>
    </xf>
    <xf numFmtId="0" fontId="11" fillId="0" borderId="0" xfId="0" applyFont="1" applyBorder="1" applyAlignment="1">
      <alignment horizontal="right" vertical="center" readingOrder="2"/>
    </xf>
    <xf numFmtId="0" fontId="0" fillId="0" borderId="0" xfId="0" applyAlignment="1">
      <alignment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11" fillId="0" borderId="8" xfId="0" applyFont="1" applyBorder="1" applyAlignment="1">
      <alignment horizontal="right" vertical="center" wrapText="1" readingOrder="2"/>
    </xf>
    <xf numFmtId="0" fontId="30" fillId="0" borderId="8" xfId="0" applyFont="1" applyBorder="1" applyAlignment="1">
      <alignment horizontal="left" vertical="center" wrapText="1" readingOrder="1"/>
    </xf>
    <xf numFmtId="0" fontId="0" fillId="0" borderId="5" xfId="0" applyBorder="1" applyAlignment="1">
      <alignment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xf>
    <xf numFmtId="0" fontId="25" fillId="0" borderId="4" xfId="0" applyFont="1" applyBorder="1" applyAlignment="1">
      <alignment horizontal="center" vertical="center" wrapText="1"/>
    </xf>
    <xf numFmtId="0" fontId="6" fillId="0" borderId="2" xfId="0" applyFont="1" applyBorder="1" applyAlignment="1">
      <alignment vertical="center"/>
    </xf>
    <xf numFmtId="0" fontId="22" fillId="0" borderId="0" xfId="0" applyFont="1" applyAlignment="1">
      <alignment horizontal="center" vertical="center" wrapText="1" readingOrder="2"/>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wrapText="1"/>
    </xf>
    <xf numFmtId="0" fontId="27" fillId="0" borderId="0" xfId="0" applyFont="1" applyBorder="1" applyAlignment="1">
      <alignment horizontal="left" vertical="center" wrapText="1" readingOrder="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25" fillId="0" borderId="2"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26" fillId="0" borderId="2" xfId="0" applyFont="1" applyBorder="1" applyAlignment="1">
      <alignment horizontal="center" vertical="center" wrapText="1"/>
    </xf>
    <xf numFmtId="0" fontId="17" fillId="0" borderId="15" xfId="0" applyFont="1" applyBorder="1" applyAlignment="1">
      <alignment horizontal="center" vertical="center" wrapText="1" readingOrder="2"/>
    </xf>
    <xf numFmtId="0" fontId="26" fillId="0" borderId="15" xfId="0" applyFont="1" applyBorder="1" applyAlignment="1">
      <alignment horizontal="center" vertical="center" wrapText="1" readingOrder="2"/>
    </xf>
    <xf numFmtId="0" fontId="22" fillId="0" borderId="0" xfId="0" applyFont="1" applyFill="1" applyAlignment="1">
      <alignment horizontal="center" vertical="center"/>
    </xf>
    <xf numFmtId="0" fontId="24" fillId="0" borderId="0" xfId="0" applyFont="1" applyFill="1" applyAlignment="1">
      <alignment horizontal="center" vertical="center"/>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1" fillId="0" borderId="8" xfId="0" applyFont="1" applyBorder="1" applyAlignment="1">
      <alignment horizontal="left" vertical="center" wrapText="1"/>
    </xf>
    <xf numFmtId="0" fontId="14"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right" vertical="center"/>
    </xf>
    <xf numFmtId="0" fontId="15" fillId="0" borderId="0" xfId="0" applyFont="1" applyFill="1" applyBorder="1" applyAlignment="1">
      <alignment horizontal="right" vertical="center"/>
    </xf>
    <xf numFmtId="1" fontId="14" fillId="0" borderId="0" xfId="0" applyNumberFormat="1" applyFont="1" applyFill="1" applyBorder="1" applyAlignment="1">
      <alignment horizontal="center" vertical="center" wrapText="1"/>
    </xf>
    <xf numFmtId="0" fontId="11" fillId="0" borderId="8" xfId="0" applyFont="1" applyBorder="1" applyAlignment="1">
      <alignment horizontal="right" vertical="center" readingOrder="2"/>
    </xf>
    <xf numFmtId="0" fontId="14" fillId="0" borderId="0" xfId="3" applyFont="1" applyFill="1" applyBorder="1" applyAlignment="1">
      <alignment horizontal="left" vertical="center" wrapText="1"/>
    </xf>
    <xf numFmtId="0" fontId="3" fillId="0" borderId="0" xfId="3" applyFont="1" applyFill="1" applyAlignment="1">
      <alignment horizontal="center" vertical="center"/>
    </xf>
    <xf numFmtId="0" fontId="24" fillId="0" borderId="0" xfId="3" applyFont="1" applyFill="1" applyAlignment="1">
      <alignment horizontal="center" vertical="center"/>
    </xf>
    <xf numFmtId="0" fontId="17" fillId="0" borderId="12" xfId="3"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11" fillId="0" borderId="0" xfId="3" applyFont="1" applyBorder="1" applyAlignment="1">
      <alignment horizontal="right" vertical="center" wrapText="1" readingOrder="2"/>
    </xf>
    <xf numFmtId="0" fontId="13" fillId="0" borderId="0" xfId="3" applyFont="1" applyBorder="1" applyAlignment="1">
      <alignment horizontal="left" vertical="center" wrapText="1" readingOrder="1"/>
    </xf>
    <xf numFmtId="0" fontId="5" fillId="0" borderId="0" xfId="3" applyFont="1" applyFill="1" applyBorder="1" applyAlignment="1">
      <alignment horizontal="center" vertical="center"/>
    </xf>
    <xf numFmtId="0" fontId="9" fillId="0" borderId="0" xfId="3" applyFill="1" applyBorder="1" applyAlignment="1">
      <alignment horizontal="center" vertical="center"/>
    </xf>
    <xf numFmtId="0" fontId="5" fillId="0" borderId="0" xfId="3" applyFont="1" applyFill="1" applyBorder="1" applyAlignment="1">
      <alignment horizontal="right" vertical="center"/>
    </xf>
    <xf numFmtId="0" fontId="15" fillId="0" borderId="0" xfId="3" applyFont="1" applyFill="1" applyBorder="1" applyAlignment="1">
      <alignment horizontal="right" vertical="center"/>
    </xf>
    <xf numFmtId="1" fontId="14" fillId="0" borderId="0" xfId="3" applyNumberFormat="1" applyFont="1" applyFill="1" applyBorder="1" applyAlignment="1">
      <alignment horizontal="center" vertical="center" wrapText="1"/>
    </xf>
    <xf numFmtId="0" fontId="22" fillId="0" borderId="0" xfId="3" applyFont="1" applyFill="1" applyAlignment="1">
      <alignment horizontal="center" vertical="center"/>
    </xf>
    <xf numFmtId="0" fontId="13" fillId="0" borderId="0" xfId="0" applyFont="1" applyAlignment="1">
      <alignment horizontal="right" vertical="center" wrapText="1"/>
    </xf>
    <xf numFmtId="4" fontId="13" fillId="0" borderId="0" xfId="5" applyNumberFormat="1" applyFont="1" applyFill="1" applyBorder="1" applyAlignment="1">
      <alignment horizontal="left" vertical="top" wrapText="1" readingOrder="1"/>
    </xf>
    <xf numFmtId="0" fontId="11" fillId="0" borderId="0" xfId="5" applyFont="1" applyFill="1" applyBorder="1" applyAlignment="1">
      <alignment horizontal="right" vertical="top" wrapText="1" readingOrder="2"/>
    </xf>
    <xf numFmtId="0" fontId="11" fillId="0" borderId="0" xfId="5" applyFont="1" applyAlignment="1">
      <alignment horizontal="right" vertical="top" wrapText="1" readingOrder="2"/>
    </xf>
    <xf numFmtId="0" fontId="13" fillId="0" borderId="0" xfId="5" applyFont="1" applyBorder="1" applyAlignment="1">
      <alignment horizontal="left" vertical="top" wrapText="1" readingOrder="1"/>
    </xf>
    <xf numFmtId="0" fontId="11" fillId="0" borderId="4" xfId="5" applyFont="1" applyBorder="1" applyAlignment="1">
      <alignment horizontal="center" vertical="center" wrapText="1"/>
    </xf>
    <xf numFmtId="0" fontId="11" fillId="0" borderId="2" xfId="5" applyFont="1" applyBorder="1" applyAlignment="1">
      <alignment horizontal="center" vertical="center" wrapText="1"/>
    </xf>
    <xf numFmtId="0" fontId="13" fillId="0" borderId="2" xfId="5" applyFont="1" applyBorder="1" applyAlignment="1">
      <alignment horizontal="center" vertical="center" wrapText="1"/>
    </xf>
    <xf numFmtId="0" fontId="17" fillId="0" borderId="4" xfId="5" applyFont="1" applyBorder="1" applyAlignment="1">
      <alignment horizontal="center" vertical="center" wrapText="1"/>
    </xf>
    <xf numFmtId="0" fontId="17" fillId="0" borderId="2" xfId="5" applyFont="1" applyBorder="1" applyAlignment="1">
      <alignment horizontal="center" vertical="center" wrapText="1"/>
    </xf>
    <xf numFmtId="0" fontId="17" fillId="0" borderId="5" xfId="5" applyFont="1" applyBorder="1" applyAlignment="1">
      <alignment horizontal="center" vertical="center" wrapText="1"/>
    </xf>
    <xf numFmtId="0" fontId="45" fillId="0" borderId="13" xfId="5" applyFont="1" applyBorder="1" applyAlignment="1">
      <alignment horizontal="center" vertical="center"/>
    </xf>
    <xf numFmtId="0" fontId="22" fillId="0" borderId="0" xfId="5" applyFont="1" applyAlignment="1">
      <alignment horizontal="center" vertical="center"/>
    </xf>
    <xf numFmtId="0" fontId="26" fillId="0" borderId="4" xfId="5" applyFont="1" applyBorder="1" applyAlignment="1">
      <alignment horizontal="center" vertical="center" wrapText="1"/>
    </xf>
    <xf numFmtId="0" fontId="13" fillId="0" borderId="2" xfId="5" applyFont="1" applyBorder="1" applyAlignment="1">
      <alignment horizontal="center" vertical="center"/>
    </xf>
    <xf numFmtId="0" fontId="13" fillId="0" borderId="5" xfId="5" applyFont="1" applyBorder="1" applyAlignment="1">
      <alignment horizontal="center" vertical="center"/>
    </xf>
    <xf numFmtId="0" fontId="13" fillId="0" borderId="0" xfId="5" applyFont="1" applyAlignment="1"/>
    <xf numFmtId="0" fontId="0" fillId="0" borderId="0" xfId="0" applyAlignment="1"/>
    <xf numFmtId="0" fontId="13" fillId="0" borderId="0" xfId="0" applyFont="1" applyAlignment="1"/>
    <xf numFmtId="0" fontId="45" fillId="0" borderId="0" xfId="5" applyFont="1" applyBorder="1" applyAlignment="1">
      <alignment horizontal="center" vertical="center"/>
    </xf>
    <xf numFmtId="0" fontId="1" fillId="0" borderId="2" xfId="5" applyBorder="1" applyAlignment="1">
      <alignment horizontal="center" vertical="center"/>
    </xf>
    <xf numFmtId="0" fontId="1" fillId="0" borderId="5" xfId="5" applyBorder="1" applyAlignment="1">
      <alignment horizontal="center" vertical="center"/>
    </xf>
    <xf numFmtId="0" fontId="6" fillId="0" borderId="4" xfId="5" applyFont="1" applyBorder="1" applyAlignment="1">
      <alignment horizontal="center" vertical="center" wrapText="1"/>
    </xf>
    <xf numFmtId="0" fontId="26" fillId="0" borderId="1" xfId="5" applyFont="1" applyBorder="1" applyAlignment="1">
      <alignment horizontal="left" vertical="center"/>
    </xf>
    <xf numFmtId="0" fontId="26" fillId="0" borderId="3" xfId="5" applyFont="1" applyBorder="1" applyAlignment="1">
      <alignment horizontal="left" vertical="center"/>
    </xf>
    <xf numFmtId="0" fontId="26" fillId="0" borderId="3" xfId="5" applyFont="1" applyBorder="1" applyAlignment="1">
      <alignment horizontal="right" vertical="center"/>
    </xf>
    <xf numFmtId="0" fontId="26" fillId="0" borderId="14" xfId="5" applyFont="1" applyBorder="1" applyAlignment="1">
      <alignment horizontal="right" vertical="center"/>
    </xf>
    <xf numFmtId="0" fontId="17" fillId="0" borderId="9" xfId="5" applyFont="1" applyBorder="1" applyAlignment="1">
      <alignment horizontal="center" vertical="center" wrapText="1"/>
    </xf>
    <xf numFmtId="0" fontId="17" fillId="0" borderId="11" xfId="5" applyFont="1" applyBorder="1" applyAlignment="1">
      <alignment horizontal="center" vertical="center" wrapText="1"/>
    </xf>
    <xf numFmtId="0" fontId="17" fillId="0" borderId="10" xfId="5" applyFont="1" applyBorder="1" applyAlignment="1">
      <alignment horizontal="center" vertical="center" wrapText="1"/>
    </xf>
    <xf numFmtId="0" fontId="1" fillId="0" borderId="2" xfId="5" applyBorder="1" applyAlignment="1">
      <alignment vertical="center"/>
    </xf>
    <xf numFmtId="0" fontId="13" fillId="0" borderId="5" xfId="5" applyFont="1" applyBorder="1" applyAlignment="1">
      <alignment horizontal="center" vertical="center" wrapText="1"/>
    </xf>
    <xf numFmtId="0" fontId="1" fillId="0" borderId="5" xfId="5" applyBorder="1" applyAlignment="1">
      <alignment vertical="center"/>
    </xf>
    <xf numFmtId="0" fontId="30" fillId="0" borderId="0" xfId="5" applyFont="1" applyBorder="1" applyAlignment="1">
      <alignment horizontal="left" vertical="center" wrapText="1"/>
    </xf>
    <xf numFmtId="0" fontId="11" fillId="0" borderId="0" xfId="5" applyFont="1" applyBorder="1" applyAlignment="1">
      <alignment horizontal="right" vertical="center" wrapText="1" readingOrder="2"/>
    </xf>
    <xf numFmtId="0" fontId="43" fillId="0" borderId="0" xfId="5" applyFont="1" applyBorder="1" applyAlignment="1">
      <alignment horizontal="right" vertical="center" wrapText="1" readingOrder="2"/>
    </xf>
    <xf numFmtId="0" fontId="13" fillId="0" borderId="0" xfId="5" applyFont="1" applyBorder="1" applyAlignment="1">
      <alignment horizontal="left" vertical="center" wrapText="1"/>
    </xf>
    <xf numFmtId="0" fontId="11" fillId="0" borderId="0" xfId="0" applyFont="1" applyBorder="1" applyAlignment="1">
      <alignment horizontal="right" vertical="center"/>
    </xf>
    <xf numFmtId="0" fontId="22" fillId="0" borderId="0" xfId="3" applyFont="1" applyAlignment="1">
      <alignment horizontal="center" vertical="center" readingOrder="2"/>
    </xf>
    <xf numFmtId="0" fontId="24" fillId="0" borderId="0" xfId="3" applyFont="1" applyAlignment="1">
      <alignment horizontal="center" vertical="center" wrapText="1"/>
    </xf>
    <xf numFmtId="0" fontId="24" fillId="0" borderId="0" xfId="3" applyFont="1" applyAlignment="1">
      <alignment horizontal="center" vertical="center"/>
    </xf>
    <xf numFmtId="0" fontId="17" fillId="0" borderId="4" xfId="3" applyFont="1" applyFill="1" applyBorder="1" applyAlignment="1">
      <alignment horizontal="center" vertical="center"/>
    </xf>
    <xf numFmtId="0" fontId="17" fillId="0" borderId="5" xfId="3" applyFont="1" applyFill="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cellXfs>
  <cellStyles count="7">
    <cellStyle name="Comma" xfId="1" builtinId="3"/>
    <cellStyle name="Comma 2" xfId="6"/>
    <cellStyle name="MS_Latin" xfId="2"/>
    <cellStyle name="Normal" xfId="0" builtinId="0"/>
    <cellStyle name="Normal 2" xfId="3"/>
    <cellStyle name="Normal 3" xfId="5"/>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U36"/>
  <sheetViews>
    <sheetView rightToLeft="1" view="pageBreakPreview" topLeftCell="A4" zoomScaleNormal="100" zoomScaleSheetLayoutView="100" workbookViewId="0">
      <selection activeCell="A22" sqref="A22:F22"/>
    </sheetView>
  </sheetViews>
  <sheetFormatPr defaultRowHeight="12.75"/>
  <cols>
    <col min="1" max="1" width="13" customWidth="1"/>
    <col min="2" max="2" width="12.7109375" customWidth="1"/>
    <col min="3" max="3" width="14" customWidth="1"/>
    <col min="4" max="4" width="14.28515625" customWidth="1"/>
    <col min="5" max="5" width="13.85546875" customWidth="1"/>
    <col min="6" max="6" width="14" customWidth="1"/>
    <col min="7" max="7" width="12.42578125" customWidth="1"/>
    <col min="8" max="8" width="12.85546875" customWidth="1"/>
    <col min="9" max="9" width="14.140625" customWidth="1"/>
    <col min="10" max="10" width="12.42578125" customWidth="1"/>
    <col min="11" max="11" width="12.140625" bestFit="1" customWidth="1"/>
  </cols>
  <sheetData>
    <row r="1" spans="1:21" ht="17.100000000000001" customHeight="1">
      <c r="A1" s="373" t="s">
        <v>127</v>
      </c>
      <c r="B1" s="373"/>
      <c r="C1" s="373"/>
      <c r="D1" s="373"/>
      <c r="E1" s="373"/>
      <c r="F1" s="373"/>
      <c r="G1" s="373"/>
      <c r="H1" s="373"/>
      <c r="I1" s="373"/>
      <c r="J1" s="373"/>
    </row>
    <row r="2" spans="1:21" ht="17.100000000000001" customHeight="1">
      <c r="A2" s="374" t="s">
        <v>128</v>
      </c>
      <c r="B2" s="374"/>
      <c r="C2" s="374"/>
      <c r="D2" s="374"/>
      <c r="E2" s="374"/>
      <c r="F2" s="374"/>
      <c r="G2" s="374"/>
      <c r="H2" s="374"/>
      <c r="I2" s="374"/>
      <c r="J2" s="374"/>
    </row>
    <row r="3" spans="1:21" ht="6" customHeight="1"/>
    <row r="4" spans="1:21" s="2" customFormat="1" ht="20.25" customHeight="1">
      <c r="A4" s="378" t="s">
        <v>0</v>
      </c>
      <c r="B4" s="86" t="s">
        <v>105</v>
      </c>
      <c r="C4" s="175"/>
      <c r="D4" s="175"/>
      <c r="E4" s="175"/>
      <c r="F4" s="175"/>
      <c r="G4" s="372" t="s">
        <v>106</v>
      </c>
      <c r="H4" s="372"/>
      <c r="I4" s="372"/>
      <c r="J4" s="375" t="s">
        <v>1</v>
      </c>
    </row>
    <row r="5" spans="1:21" s="2" customFormat="1" ht="36" customHeight="1">
      <c r="A5" s="379"/>
      <c r="B5" s="30" t="s">
        <v>257</v>
      </c>
      <c r="C5" s="30" t="s">
        <v>7</v>
      </c>
      <c r="D5" s="30" t="s">
        <v>86</v>
      </c>
      <c r="E5" s="30" t="s">
        <v>94</v>
      </c>
      <c r="F5" s="30" t="s">
        <v>58</v>
      </c>
      <c r="G5" s="30" t="s">
        <v>103</v>
      </c>
      <c r="H5" s="30" t="s">
        <v>64</v>
      </c>
      <c r="I5" s="30" t="s">
        <v>69</v>
      </c>
      <c r="J5" s="376"/>
    </row>
    <row r="6" spans="1:21" s="2" customFormat="1" ht="32.1" customHeight="1">
      <c r="A6" s="380"/>
      <c r="B6" s="34" t="s">
        <v>63</v>
      </c>
      <c r="C6" s="34" t="s">
        <v>78</v>
      </c>
      <c r="D6" s="34" t="s">
        <v>80</v>
      </c>
      <c r="E6" s="34" t="s">
        <v>95</v>
      </c>
      <c r="F6" s="34" t="s">
        <v>79</v>
      </c>
      <c r="G6" s="34" t="s">
        <v>6</v>
      </c>
      <c r="H6" s="34" t="s">
        <v>51</v>
      </c>
      <c r="I6" s="34" t="s">
        <v>68</v>
      </c>
      <c r="J6" s="377"/>
    </row>
    <row r="7" spans="1:21" s="2" customFormat="1" ht="15.95" customHeight="1">
      <c r="A7" s="46" t="s">
        <v>42</v>
      </c>
      <c r="B7" s="204">
        <f>'كهرباء 3'!E8</f>
        <v>584010</v>
      </c>
      <c r="C7" s="204">
        <v>24384</v>
      </c>
      <c r="D7" s="204">
        <v>59263</v>
      </c>
      <c r="E7" s="204">
        <v>388</v>
      </c>
      <c r="F7" s="204">
        <v>413</v>
      </c>
      <c r="G7" s="204">
        <v>21158</v>
      </c>
      <c r="H7" s="204">
        <v>1357</v>
      </c>
      <c r="I7" s="204">
        <v>270</v>
      </c>
      <c r="J7" s="44" t="s">
        <v>20</v>
      </c>
      <c r="K7" s="28"/>
      <c r="L7" s="27"/>
      <c r="M7" s="27"/>
      <c r="N7" s="212"/>
      <c r="O7" s="211"/>
      <c r="P7" s="211"/>
      <c r="Q7" s="211"/>
      <c r="R7" s="211"/>
      <c r="S7" s="211"/>
      <c r="T7" s="211"/>
      <c r="U7" s="213"/>
    </row>
    <row r="8" spans="1:21" s="2" customFormat="1" ht="15.95" customHeight="1">
      <c r="A8" s="47" t="s">
        <v>27</v>
      </c>
      <c r="B8" s="204">
        <f>'كهرباء 3'!E9</f>
        <v>534449</v>
      </c>
      <c r="C8" s="204">
        <v>23212</v>
      </c>
      <c r="D8" s="204">
        <v>57559</v>
      </c>
      <c r="E8" s="204">
        <v>364</v>
      </c>
      <c r="F8" s="204">
        <v>273</v>
      </c>
      <c r="G8" s="204">
        <v>16668</v>
      </c>
      <c r="H8" s="204">
        <v>1394</v>
      </c>
      <c r="I8" s="204">
        <v>102</v>
      </c>
      <c r="J8" s="44" t="s">
        <v>8</v>
      </c>
      <c r="K8" s="28"/>
      <c r="L8" s="27"/>
      <c r="M8" s="27"/>
      <c r="N8" s="27"/>
    </row>
    <row r="9" spans="1:21" s="2" customFormat="1" ht="15.95" customHeight="1">
      <c r="A9" s="47" t="s">
        <v>28</v>
      </c>
      <c r="B9" s="204">
        <f>'كهرباء 3'!E10</f>
        <v>484845</v>
      </c>
      <c r="C9" s="204">
        <v>25945</v>
      </c>
      <c r="D9" s="204">
        <v>63719</v>
      </c>
      <c r="E9" s="204">
        <v>356</v>
      </c>
      <c r="F9" s="204">
        <v>36</v>
      </c>
      <c r="G9" s="204">
        <v>14894</v>
      </c>
      <c r="H9" s="204">
        <v>2341</v>
      </c>
      <c r="I9" s="204">
        <v>85</v>
      </c>
      <c r="J9" s="44" t="s">
        <v>9</v>
      </c>
      <c r="K9" s="28"/>
      <c r="L9" s="27"/>
      <c r="M9" s="27"/>
      <c r="N9" s="27"/>
    </row>
    <row r="10" spans="1:21" s="2" customFormat="1" ht="15.95" customHeight="1">
      <c r="A10" s="47" t="s">
        <v>29</v>
      </c>
      <c r="B10" s="204">
        <f>'كهرباء 3'!E11</f>
        <v>419096</v>
      </c>
      <c r="C10" s="204">
        <v>27359</v>
      </c>
      <c r="D10" s="204">
        <v>61096</v>
      </c>
      <c r="E10" s="204">
        <v>500</v>
      </c>
      <c r="F10" s="204">
        <v>38</v>
      </c>
      <c r="G10" s="204">
        <v>13315</v>
      </c>
      <c r="H10" s="204">
        <v>2575</v>
      </c>
      <c r="I10" s="204">
        <v>151</v>
      </c>
      <c r="J10" s="44" t="s">
        <v>10</v>
      </c>
      <c r="K10" s="28"/>
      <c r="L10" s="27"/>
      <c r="M10" s="27"/>
      <c r="N10" s="27"/>
    </row>
    <row r="11" spans="1:21" s="2" customFormat="1" ht="15.95" customHeight="1">
      <c r="A11" s="47" t="s">
        <v>30</v>
      </c>
      <c r="B11" s="204">
        <f>'كهرباء 3'!E12</f>
        <v>418236</v>
      </c>
      <c r="C11" s="204">
        <v>28076</v>
      </c>
      <c r="D11" s="204">
        <v>57362</v>
      </c>
      <c r="E11" s="204">
        <v>644</v>
      </c>
      <c r="F11" s="204">
        <v>24</v>
      </c>
      <c r="G11" s="204">
        <v>14019</v>
      </c>
      <c r="H11" s="204">
        <v>2249</v>
      </c>
      <c r="I11" s="204">
        <v>347</v>
      </c>
      <c r="J11" s="44" t="s">
        <v>11</v>
      </c>
      <c r="K11" s="28"/>
      <c r="L11" s="27"/>
      <c r="M11" s="27"/>
      <c r="N11" s="27"/>
    </row>
    <row r="12" spans="1:21" s="2" customFormat="1" ht="15.95" customHeight="1">
      <c r="A12" s="47" t="s">
        <v>31</v>
      </c>
      <c r="B12" s="204">
        <f>'كهرباء 3'!E13</f>
        <v>422942</v>
      </c>
      <c r="C12" s="204">
        <v>28178</v>
      </c>
      <c r="D12" s="204">
        <v>48207</v>
      </c>
      <c r="E12" s="204">
        <v>425</v>
      </c>
      <c r="F12" s="204">
        <v>18</v>
      </c>
      <c r="G12" s="204">
        <v>13903</v>
      </c>
      <c r="H12" s="204">
        <v>2100</v>
      </c>
      <c r="I12" s="204">
        <v>282</v>
      </c>
      <c r="J12" s="44" t="s">
        <v>12</v>
      </c>
      <c r="K12" s="28"/>
      <c r="L12" s="27"/>
      <c r="M12" s="27"/>
      <c r="N12" s="27"/>
    </row>
    <row r="13" spans="1:21" s="2" customFormat="1" ht="15.95" customHeight="1">
      <c r="A13" s="47" t="s">
        <v>32</v>
      </c>
      <c r="B13" s="204">
        <f>'كهرباء 3'!E14</f>
        <v>490020</v>
      </c>
      <c r="C13" s="204">
        <v>28189</v>
      </c>
      <c r="D13" s="204">
        <v>68199</v>
      </c>
      <c r="E13" s="204">
        <v>448</v>
      </c>
      <c r="F13" s="204">
        <v>15</v>
      </c>
      <c r="G13" s="204">
        <v>13558</v>
      </c>
      <c r="H13" s="204">
        <v>1272</v>
      </c>
      <c r="I13" s="204">
        <v>331</v>
      </c>
      <c r="J13" s="44" t="s">
        <v>13</v>
      </c>
      <c r="K13" s="28"/>
      <c r="L13" s="27"/>
      <c r="M13" s="27"/>
      <c r="N13" s="27"/>
    </row>
    <row r="14" spans="1:21" s="2" customFormat="1" ht="15.95" customHeight="1">
      <c r="A14" s="47" t="s">
        <v>33</v>
      </c>
      <c r="B14" s="204">
        <f>'كهرباء 3'!E15</f>
        <v>474553</v>
      </c>
      <c r="C14" s="204">
        <v>30850</v>
      </c>
      <c r="D14" s="204">
        <v>68651</v>
      </c>
      <c r="E14" s="204">
        <v>472</v>
      </c>
      <c r="F14" s="204">
        <v>46</v>
      </c>
      <c r="G14" s="204">
        <v>16041</v>
      </c>
      <c r="H14" s="204">
        <v>1517</v>
      </c>
      <c r="I14" s="204">
        <v>400</v>
      </c>
      <c r="J14" s="44" t="s">
        <v>14</v>
      </c>
      <c r="K14" s="28"/>
      <c r="L14" s="27"/>
      <c r="M14" s="27"/>
      <c r="N14" s="27"/>
    </row>
    <row r="15" spans="1:21" s="2" customFormat="1" ht="15.95" customHeight="1">
      <c r="A15" s="47" t="s">
        <v>34</v>
      </c>
      <c r="B15" s="204">
        <f>'كهرباء 3'!E16</f>
        <v>436956</v>
      </c>
      <c r="C15" s="204">
        <v>25501</v>
      </c>
      <c r="D15" s="204">
        <v>62133</v>
      </c>
      <c r="E15" s="204">
        <v>432</v>
      </c>
      <c r="F15" s="204">
        <v>23</v>
      </c>
      <c r="G15" s="204">
        <v>13847</v>
      </c>
      <c r="H15" s="204">
        <v>1440</v>
      </c>
      <c r="I15" s="204">
        <v>242</v>
      </c>
      <c r="J15" s="44" t="s">
        <v>15</v>
      </c>
      <c r="K15" s="28"/>
      <c r="L15" s="27"/>
      <c r="M15" s="27"/>
      <c r="N15" s="27"/>
    </row>
    <row r="16" spans="1:21" s="2" customFormat="1" ht="15.95" customHeight="1">
      <c r="A16" s="47" t="s">
        <v>43</v>
      </c>
      <c r="B16" s="204">
        <f>'كهرباء 3'!E17</f>
        <v>413095</v>
      </c>
      <c r="C16" s="204">
        <v>24549</v>
      </c>
      <c r="D16" s="204">
        <v>60134</v>
      </c>
      <c r="E16" s="204">
        <v>386</v>
      </c>
      <c r="F16" s="204">
        <v>91</v>
      </c>
      <c r="G16" s="204">
        <v>15031</v>
      </c>
      <c r="H16" s="204">
        <v>1951</v>
      </c>
      <c r="I16" s="204">
        <v>515</v>
      </c>
      <c r="J16" s="44" t="s">
        <v>16</v>
      </c>
      <c r="K16" s="28"/>
      <c r="L16" s="27"/>
      <c r="M16" s="27"/>
      <c r="N16" s="27"/>
    </row>
    <row r="17" spans="1:14" s="2" customFormat="1" ht="15.95" customHeight="1">
      <c r="A17" s="47" t="s">
        <v>39</v>
      </c>
      <c r="B17" s="204">
        <f>'كهرباء 3'!E18</f>
        <v>424309</v>
      </c>
      <c r="C17" s="204">
        <v>25967</v>
      </c>
      <c r="D17" s="204">
        <v>65579</v>
      </c>
      <c r="E17" s="204">
        <v>558</v>
      </c>
      <c r="F17" s="204">
        <v>193</v>
      </c>
      <c r="G17" s="204">
        <v>19337</v>
      </c>
      <c r="H17" s="204">
        <v>2641</v>
      </c>
      <c r="I17" s="204">
        <v>411</v>
      </c>
      <c r="J17" s="44" t="s">
        <v>17</v>
      </c>
      <c r="K17" s="28"/>
      <c r="L17" s="27"/>
      <c r="M17" s="27"/>
      <c r="N17" s="27"/>
    </row>
    <row r="18" spans="1:14" s="2" customFormat="1" ht="15.95" customHeight="1">
      <c r="A18" s="47" t="s">
        <v>40</v>
      </c>
      <c r="B18" s="204">
        <f>'كهرباء 3'!E19</f>
        <v>474353</v>
      </c>
      <c r="C18" s="204">
        <v>22555</v>
      </c>
      <c r="D18" s="204">
        <v>58741</v>
      </c>
      <c r="E18" s="204">
        <v>467</v>
      </c>
      <c r="F18" s="204">
        <v>223</v>
      </c>
      <c r="G18" s="204">
        <v>17766</v>
      </c>
      <c r="H18" s="204">
        <v>2747</v>
      </c>
      <c r="I18" s="204">
        <v>271</v>
      </c>
      <c r="J18" s="44" t="s">
        <v>18</v>
      </c>
      <c r="K18" s="28"/>
      <c r="L18" s="27"/>
      <c r="M18" s="27"/>
      <c r="N18" s="27"/>
    </row>
    <row r="19" spans="1:14" s="4" customFormat="1" ht="15.95" customHeight="1">
      <c r="A19" s="48" t="s">
        <v>35</v>
      </c>
      <c r="B19" s="212">
        <f>SUM(B7:B18)</f>
        <v>5576864</v>
      </c>
      <c r="C19" s="211">
        <f t="shared" ref="C19:I19" si="0">SUM(C7:C18)</f>
        <v>314765</v>
      </c>
      <c r="D19" s="211">
        <f t="shared" si="0"/>
        <v>730643</v>
      </c>
      <c r="E19" s="211">
        <f t="shared" si="0"/>
        <v>5440</v>
      </c>
      <c r="F19" s="211">
        <f t="shared" si="0"/>
        <v>1393</v>
      </c>
      <c r="G19" s="211">
        <f t="shared" si="0"/>
        <v>189537</v>
      </c>
      <c r="H19" s="211">
        <f t="shared" si="0"/>
        <v>23584</v>
      </c>
      <c r="I19" s="213">
        <f t="shared" si="0"/>
        <v>3407</v>
      </c>
      <c r="J19" s="45" t="s">
        <v>26</v>
      </c>
      <c r="K19" s="28"/>
      <c r="L19" s="27"/>
      <c r="M19" s="27"/>
      <c r="N19" s="27"/>
    </row>
    <row r="20" spans="1:14" s="4" customFormat="1" ht="36.75" customHeight="1">
      <c r="A20" s="367" t="s">
        <v>273</v>
      </c>
      <c r="B20" s="367"/>
      <c r="C20" s="367"/>
      <c r="D20" s="367"/>
      <c r="E20" s="367"/>
      <c r="F20" s="367"/>
      <c r="G20" s="370" t="s">
        <v>272</v>
      </c>
      <c r="H20" s="371"/>
      <c r="I20" s="371"/>
      <c r="J20" s="371"/>
      <c r="K20" s="28"/>
      <c r="L20" s="27"/>
      <c r="M20" s="27"/>
      <c r="N20" s="27"/>
    </row>
    <row r="21" spans="1:14" s="4" customFormat="1" ht="15.95" customHeight="1">
      <c r="A21" s="67" t="s">
        <v>66</v>
      </c>
      <c r="B21" s="56"/>
      <c r="C21" s="56"/>
      <c r="D21" s="56"/>
      <c r="E21" s="56"/>
      <c r="F21" s="56"/>
      <c r="G21" s="56"/>
      <c r="H21" s="56"/>
      <c r="I21" s="56"/>
      <c r="J21" s="146" t="s">
        <v>67</v>
      </c>
      <c r="K21" s="28"/>
      <c r="L21" s="78"/>
      <c r="M21" s="27"/>
      <c r="N21" s="27"/>
    </row>
    <row r="22" spans="1:14" ht="28.5" customHeight="1">
      <c r="A22" s="367" t="s">
        <v>275</v>
      </c>
      <c r="B22" s="367"/>
      <c r="C22" s="367"/>
      <c r="D22" s="367"/>
      <c r="E22" s="367"/>
      <c r="F22" s="367"/>
      <c r="G22" s="368" t="s">
        <v>276</v>
      </c>
      <c r="H22" s="368"/>
      <c r="I22" s="369"/>
      <c r="J22" s="369"/>
    </row>
    <row r="23" spans="1:14" ht="27.75" customHeight="1">
      <c r="A23" s="367" t="s">
        <v>302</v>
      </c>
      <c r="B23" s="367"/>
      <c r="C23" s="367"/>
      <c r="D23" s="367"/>
      <c r="E23" s="367"/>
      <c r="F23" s="367"/>
      <c r="G23" s="368" t="s">
        <v>303</v>
      </c>
      <c r="H23" s="368"/>
      <c r="I23" s="369"/>
      <c r="J23" s="369"/>
    </row>
    <row r="24" spans="1:14" ht="18.600000000000001" customHeight="1">
      <c r="B24" s="5"/>
      <c r="C24" s="24"/>
      <c r="D24" s="24"/>
      <c r="E24" s="24"/>
      <c r="F24" s="24"/>
      <c r="G24" s="24"/>
      <c r="H24" s="24"/>
      <c r="I24" s="5"/>
    </row>
    <row r="25" spans="1:14" ht="18.600000000000001" customHeight="1">
      <c r="B25" s="5"/>
      <c r="C25" s="52"/>
      <c r="D25" s="24"/>
      <c r="E25" s="24"/>
      <c r="F25" s="24"/>
      <c r="G25" s="24"/>
      <c r="H25" s="24"/>
      <c r="I25" s="5"/>
    </row>
    <row r="26" spans="1:14" ht="18.600000000000001" customHeight="1">
      <c r="B26" s="145"/>
      <c r="C26" s="145"/>
      <c r="D26" s="145"/>
      <c r="E26" s="145"/>
      <c r="F26" s="145"/>
      <c r="G26" s="145"/>
      <c r="H26" s="145"/>
      <c r="I26" s="145"/>
    </row>
    <row r="27" spans="1:14">
      <c r="B27" s="5"/>
      <c r="C27" s="24"/>
      <c r="D27" s="24"/>
      <c r="E27" s="24"/>
      <c r="F27" s="24"/>
      <c r="G27" s="24"/>
      <c r="H27" s="24"/>
      <c r="I27" s="5"/>
    </row>
    <row r="28" spans="1:14">
      <c r="B28" s="5"/>
      <c r="C28" s="24"/>
      <c r="D28" s="24"/>
      <c r="E28" s="24"/>
      <c r="F28" s="24"/>
      <c r="G28" s="24"/>
      <c r="H28" s="24"/>
      <c r="I28" s="5"/>
    </row>
    <row r="29" spans="1:14">
      <c r="B29" s="5"/>
      <c r="C29" s="24"/>
      <c r="D29" s="24"/>
      <c r="E29" s="24"/>
      <c r="F29" s="24"/>
      <c r="G29" s="24"/>
      <c r="H29" s="24"/>
      <c r="I29" s="5"/>
    </row>
    <row r="30" spans="1:14">
      <c r="B30" s="5"/>
      <c r="C30" s="24"/>
      <c r="D30" s="24"/>
      <c r="E30" s="24"/>
      <c r="F30" s="24"/>
      <c r="G30" s="24"/>
      <c r="H30" s="24"/>
      <c r="I30" s="5"/>
    </row>
    <row r="31" spans="1:14">
      <c r="B31" s="5"/>
      <c r="C31" s="24"/>
      <c r="D31" s="24"/>
      <c r="E31" s="24"/>
      <c r="F31" s="24"/>
      <c r="G31" s="24"/>
      <c r="H31" s="24"/>
      <c r="I31" s="5"/>
    </row>
    <row r="32" spans="1:14">
      <c r="B32" s="5"/>
      <c r="C32" s="24"/>
      <c r="D32" s="24"/>
      <c r="E32" s="24"/>
      <c r="F32" s="24"/>
      <c r="G32" s="24"/>
      <c r="H32" s="24"/>
      <c r="I32" s="5"/>
    </row>
    <row r="33" spans="2:9">
      <c r="B33" s="5"/>
      <c r="C33" s="24"/>
      <c r="D33" s="24"/>
      <c r="E33" s="24"/>
      <c r="F33" s="24"/>
      <c r="G33" s="24"/>
      <c r="H33" s="24"/>
      <c r="I33" s="5"/>
    </row>
    <row r="34" spans="2:9">
      <c r="B34" s="5"/>
      <c r="C34" s="24"/>
      <c r="D34" s="24"/>
      <c r="E34" s="24"/>
      <c r="F34" s="24"/>
      <c r="G34" s="24"/>
      <c r="H34" s="24"/>
      <c r="I34" s="5"/>
    </row>
    <row r="35" spans="2:9">
      <c r="B35" s="5"/>
      <c r="C35" s="24"/>
      <c r="D35" s="24"/>
      <c r="E35" s="24"/>
      <c r="F35" s="24"/>
      <c r="G35" s="24"/>
      <c r="H35" s="24"/>
      <c r="I35" s="5"/>
    </row>
    <row r="36" spans="2:9">
      <c r="B36" s="24"/>
      <c r="C36" s="24"/>
      <c r="D36" s="24"/>
      <c r="E36" s="24"/>
      <c r="F36" s="24"/>
      <c r="G36" s="24"/>
      <c r="H36" s="24"/>
    </row>
  </sheetData>
  <mergeCells count="11">
    <mergeCell ref="G4:I4"/>
    <mergeCell ref="A1:J1"/>
    <mergeCell ref="A2:J2"/>
    <mergeCell ref="J4:J6"/>
    <mergeCell ref="A4:A6"/>
    <mergeCell ref="A23:F23"/>
    <mergeCell ref="A22:F22"/>
    <mergeCell ref="G23:J23"/>
    <mergeCell ref="G22:J22"/>
    <mergeCell ref="A20:F20"/>
    <mergeCell ref="G20:J20"/>
  </mergeCells>
  <phoneticPr fontId="0" type="noConversion"/>
  <printOptions horizontalCentered="1"/>
  <pageMargins left="0.59055118110236227" right="0.59055118110236227" top="0.78740157480314965" bottom="0.59055118110236227" header="0.59055118110236227" footer="0.59055118110236227"/>
  <pageSetup paperSize="9" scale="93" orientation="landscape" useFirstPageNumber="1" r:id="rId1"/>
  <headerFooter alignWithMargins="0">
    <oddHeader>&amp;L&amp;8PCBS: Energy Tables 2017&amp;R&amp;"Simplified Arabic,Regular"&amp;8&amp;K00+000ل&amp;K000000PCBS: جداول الطاقة 2017</oddHeader>
    <oddFooter>&amp;C1</oddFooter>
  </headerFooter>
</worksheet>
</file>

<file path=xl/worksheets/sheet2.xml><?xml version="1.0" encoding="utf-8"?>
<worksheet xmlns="http://schemas.openxmlformats.org/spreadsheetml/2006/main" xmlns:r="http://schemas.openxmlformats.org/officeDocument/2006/relationships">
  <sheetPr codeName="Sheet2"/>
  <dimension ref="A1:M23"/>
  <sheetViews>
    <sheetView rightToLeft="1" view="pageBreakPreview" zoomScaleNormal="100" zoomScaleSheetLayoutView="100" workbookViewId="0">
      <selection activeCell="M11" sqref="M11"/>
    </sheetView>
  </sheetViews>
  <sheetFormatPr defaultRowHeight="12.75"/>
  <cols>
    <col min="1" max="1" width="13.140625" customWidth="1"/>
    <col min="2" max="2" width="12.7109375" customWidth="1"/>
    <col min="3" max="3" width="13.7109375" customWidth="1"/>
    <col min="4" max="5" width="14.7109375" customWidth="1"/>
    <col min="6" max="6" width="13.85546875" customWidth="1"/>
    <col min="7" max="8" width="11.42578125" customWidth="1"/>
    <col min="9" max="9" width="13.5703125" customWidth="1"/>
    <col min="10" max="10" width="17.140625" customWidth="1"/>
  </cols>
  <sheetData>
    <row r="1" spans="1:13" ht="17.100000000000001" customHeight="1">
      <c r="A1" s="373" t="s">
        <v>129</v>
      </c>
      <c r="B1" s="373"/>
      <c r="C1" s="373"/>
      <c r="D1" s="373"/>
      <c r="E1" s="373"/>
      <c r="F1" s="373"/>
      <c r="G1" s="373"/>
      <c r="H1" s="373"/>
      <c r="I1" s="373"/>
      <c r="J1" s="373"/>
    </row>
    <row r="2" spans="1:13" ht="17.100000000000001" customHeight="1">
      <c r="A2" s="374" t="s">
        <v>130</v>
      </c>
      <c r="B2" s="374"/>
      <c r="C2" s="374"/>
      <c r="D2" s="374"/>
      <c r="E2" s="374"/>
      <c r="F2" s="374"/>
      <c r="G2" s="374"/>
      <c r="H2" s="374"/>
      <c r="I2" s="374"/>
      <c r="J2" s="374"/>
    </row>
    <row r="3" spans="1:13" ht="6" customHeight="1"/>
    <row r="4" spans="1:13" ht="20.25" customHeight="1">
      <c r="A4" s="383" t="s">
        <v>2</v>
      </c>
      <c r="B4" s="86" t="s">
        <v>256</v>
      </c>
      <c r="C4" s="32"/>
      <c r="D4" s="32"/>
      <c r="E4" s="32"/>
      <c r="F4" s="32"/>
      <c r="G4" s="32"/>
      <c r="H4" s="32"/>
      <c r="I4" s="344" t="s">
        <v>253</v>
      </c>
      <c r="J4" s="386" t="s">
        <v>3</v>
      </c>
    </row>
    <row r="5" spans="1:13" ht="36.75" customHeight="1">
      <c r="A5" s="384"/>
      <c r="B5" s="30" t="s">
        <v>5</v>
      </c>
      <c r="C5" s="30" t="s">
        <v>7</v>
      </c>
      <c r="D5" s="30" t="s">
        <v>87</v>
      </c>
      <c r="E5" s="30" t="s">
        <v>94</v>
      </c>
      <c r="F5" s="30" t="s">
        <v>88</v>
      </c>
      <c r="G5" s="33" t="s">
        <v>103</v>
      </c>
      <c r="H5" s="30" t="s">
        <v>53</v>
      </c>
      <c r="I5" s="30" t="s">
        <v>69</v>
      </c>
      <c r="J5" s="387"/>
    </row>
    <row r="6" spans="1:13" ht="32.1" customHeight="1">
      <c r="A6" s="385"/>
      <c r="B6" s="34" t="s">
        <v>4</v>
      </c>
      <c r="C6" s="31" t="s">
        <v>78</v>
      </c>
      <c r="D6" s="31" t="s">
        <v>96</v>
      </c>
      <c r="E6" s="31" t="s">
        <v>95</v>
      </c>
      <c r="F6" s="31" t="s">
        <v>81</v>
      </c>
      <c r="G6" s="31" t="s">
        <v>6</v>
      </c>
      <c r="H6" s="31" t="s">
        <v>54</v>
      </c>
      <c r="I6" s="31" t="s">
        <v>68</v>
      </c>
      <c r="J6" s="388"/>
    </row>
    <row r="7" spans="1:13" s="4" customFormat="1" ht="20.100000000000001" customHeight="1">
      <c r="A7" s="50" t="s">
        <v>71</v>
      </c>
      <c r="B7" s="210">
        <f>B8+B9</f>
        <v>5576864</v>
      </c>
      <c r="C7" s="339">
        <f t="shared" ref="C7:I7" si="0">C8+C9</f>
        <v>314765</v>
      </c>
      <c r="D7" s="339">
        <f t="shared" si="0"/>
        <v>730643</v>
      </c>
      <c r="E7" s="339">
        <f>E8+E9</f>
        <v>5440</v>
      </c>
      <c r="F7" s="339">
        <f t="shared" si="0"/>
        <v>1393</v>
      </c>
      <c r="G7" s="339">
        <f t="shared" si="0"/>
        <v>189537</v>
      </c>
      <c r="H7" s="339">
        <f t="shared" si="0"/>
        <v>23584</v>
      </c>
      <c r="I7" s="340">
        <f t="shared" si="0"/>
        <v>3407</v>
      </c>
      <c r="J7" s="72" t="s">
        <v>73</v>
      </c>
    </row>
    <row r="8" spans="1:13" s="4" customFormat="1" ht="20.100000000000001" customHeight="1">
      <c r="A8" s="79" t="s">
        <v>72</v>
      </c>
      <c r="B8" s="204">
        <f>مستورد!B19-'مستورد 2'!B9</f>
        <v>4801564</v>
      </c>
      <c r="C8" s="204">
        <f>مستورد!C19-'مستورد 2'!C9</f>
        <v>274716</v>
      </c>
      <c r="D8" s="204">
        <f>مستورد!D19-'مستورد 2'!D9</f>
        <v>496146</v>
      </c>
      <c r="E8" s="204">
        <f>مستورد!E19-'مستورد 2'!E9</f>
        <v>4769</v>
      </c>
      <c r="F8" s="204">
        <f>مستورد!F19-'مستورد 2'!F9</f>
        <v>1279</v>
      </c>
      <c r="G8" s="204">
        <f>مستورد!G19-'مستورد 2'!G9</f>
        <v>124208</v>
      </c>
      <c r="H8" s="204">
        <f>مستورد!H19-'مستورد 2'!H9</f>
        <v>23352</v>
      </c>
      <c r="I8" s="204">
        <f>مستورد!I19-'مستورد 2'!I9</f>
        <v>3300</v>
      </c>
      <c r="J8" s="44" t="s">
        <v>74</v>
      </c>
      <c r="L8" s="78"/>
    </row>
    <row r="9" spans="1:13" s="4" customFormat="1" ht="20.100000000000001" customHeight="1">
      <c r="A9" s="80" t="s">
        <v>24</v>
      </c>
      <c r="B9" s="341">
        <f>'كهرباء 2'!D20</f>
        <v>775300</v>
      </c>
      <c r="C9" s="342">
        <v>40049</v>
      </c>
      <c r="D9" s="342">
        <v>234497</v>
      </c>
      <c r="E9" s="342">
        <v>671</v>
      </c>
      <c r="F9" s="342">
        <v>114</v>
      </c>
      <c r="G9" s="342">
        <v>65329</v>
      </c>
      <c r="H9" s="342">
        <v>232</v>
      </c>
      <c r="I9" s="343">
        <v>107</v>
      </c>
      <c r="J9" s="81" t="s">
        <v>25</v>
      </c>
    </row>
    <row r="10" spans="1:13" s="4" customFormat="1" ht="20.100000000000001" customHeight="1">
      <c r="A10" s="354" t="s">
        <v>98</v>
      </c>
      <c r="B10" s="178"/>
      <c r="C10" s="178"/>
      <c r="D10" s="178"/>
      <c r="E10" s="83"/>
      <c r="F10" s="178"/>
      <c r="G10" s="178"/>
      <c r="H10" s="178"/>
      <c r="I10" s="183"/>
      <c r="J10" s="184" t="s">
        <v>107</v>
      </c>
      <c r="M10" s="78"/>
    </row>
    <row r="11" spans="1:13" ht="15.95" customHeight="1">
      <c r="A11" s="367" t="s">
        <v>273</v>
      </c>
      <c r="B11" s="367"/>
      <c r="C11" s="367"/>
      <c r="D11" s="367"/>
      <c r="E11" s="367"/>
      <c r="F11" s="367"/>
      <c r="G11" s="368" t="s">
        <v>274</v>
      </c>
      <c r="H11" s="368"/>
      <c r="I11" s="368"/>
      <c r="J11" s="368"/>
    </row>
    <row r="12" spans="1:13" ht="18.75" customHeight="1">
      <c r="A12" s="381"/>
      <c r="B12" s="381"/>
      <c r="C12" s="381"/>
      <c r="D12" s="381"/>
      <c r="E12" s="381"/>
      <c r="F12" s="381"/>
      <c r="G12" s="382"/>
      <c r="H12" s="382"/>
      <c r="I12" s="382"/>
      <c r="J12" s="382"/>
    </row>
    <row r="13" spans="1:13" ht="18" customHeight="1">
      <c r="A13" s="67" t="s">
        <v>66</v>
      </c>
      <c r="B13" s="56"/>
      <c r="C13" s="56"/>
      <c r="D13" s="56"/>
      <c r="E13" s="56"/>
      <c r="F13" s="56"/>
      <c r="G13" s="56"/>
      <c r="H13" s="56"/>
      <c r="I13" s="56"/>
      <c r="J13" s="146" t="s">
        <v>67</v>
      </c>
    </row>
    <row r="14" spans="1:13" ht="24" customHeight="1">
      <c r="A14" s="367" t="s">
        <v>275</v>
      </c>
      <c r="B14" s="367"/>
      <c r="C14" s="367"/>
      <c r="D14" s="367"/>
      <c r="E14" s="367"/>
      <c r="F14" s="367"/>
      <c r="G14" s="368" t="s">
        <v>276</v>
      </c>
      <c r="H14" s="368"/>
      <c r="I14" s="369"/>
      <c r="J14" s="369"/>
    </row>
    <row r="15" spans="1:13" ht="26.25" customHeight="1">
      <c r="A15" s="367" t="s">
        <v>302</v>
      </c>
      <c r="B15" s="367"/>
      <c r="C15" s="367"/>
      <c r="D15" s="367"/>
      <c r="E15" s="367"/>
      <c r="F15" s="367"/>
      <c r="G15" s="368" t="s">
        <v>303</v>
      </c>
      <c r="H15" s="368"/>
      <c r="I15" s="369"/>
      <c r="J15" s="369"/>
    </row>
    <row r="16" spans="1:13" ht="18" customHeight="1">
      <c r="A16" s="3"/>
      <c r="B16" s="41"/>
      <c r="C16" s="41"/>
      <c r="D16" s="41"/>
      <c r="E16" s="41"/>
      <c r="F16" s="41"/>
      <c r="G16" s="41"/>
      <c r="H16" s="41"/>
      <c r="I16" s="41"/>
    </row>
    <row r="17" spans="2:9" ht="18" customHeight="1">
      <c r="B17" s="41"/>
      <c r="C17" s="41"/>
      <c r="D17" s="41"/>
      <c r="E17" s="41"/>
      <c r="F17" s="41"/>
      <c r="G17" s="41"/>
      <c r="H17" s="41"/>
      <c r="I17" s="41"/>
    </row>
    <row r="18" spans="2:9" ht="18" customHeight="1">
      <c r="B18" s="41"/>
      <c r="C18" s="41"/>
      <c r="D18" s="41"/>
      <c r="E18" s="41"/>
      <c r="F18" s="41"/>
      <c r="G18" s="174"/>
      <c r="H18" s="41"/>
      <c r="I18" s="41"/>
    </row>
    <row r="19" spans="2:9" ht="18" customHeight="1">
      <c r="B19" s="41"/>
      <c r="C19" s="41"/>
      <c r="D19" s="174"/>
      <c r="E19" s="174"/>
      <c r="F19" s="41"/>
      <c r="G19" s="203"/>
      <c r="H19" s="41"/>
      <c r="I19" s="41"/>
    </row>
    <row r="20" spans="2:9" ht="18.600000000000001" customHeight="1"/>
    <row r="21" spans="2:9" ht="18.600000000000001" customHeight="1">
      <c r="D21" s="126"/>
    </row>
    <row r="22" spans="2:9" ht="18.600000000000001" customHeight="1">
      <c r="F22" s="128"/>
      <c r="G22" s="128"/>
      <c r="H22" s="128"/>
    </row>
    <row r="23" spans="2:9" ht="18.600000000000001" customHeight="1"/>
  </sheetData>
  <mergeCells count="10">
    <mergeCell ref="A14:F14"/>
    <mergeCell ref="A15:F15"/>
    <mergeCell ref="G14:J14"/>
    <mergeCell ref="G15:J15"/>
    <mergeCell ref="J4:J6"/>
    <mergeCell ref="A1:J1"/>
    <mergeCell ref="A2:J2"/>
    <mergeCell ref="A11:F12"/>
    <mergeCell ref="G11:J12"/>
    <mergeCell ref="A4:A6"/>
  </mergeCells>
  <phoneticPr fontId="0" type="noConversion"/>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3.xml><?xml version="1.0" encoding="utf-8"?>
<worksheet xmlns="http://schemas.openxmlformats.org/spreadsheetml/2006/main" xmlns:r="http://schemas.openxmlformats.org/officeDocument/2006/relationships">
  <dimension ref="A1:K18"/>
  <sheetViews>
    <sheetView rightToLeft="1" view="pageBreakPreview" zoomScaleNormal="100" zoomScaleSheetLayoutView="100" workbookViewId="0">
      <selection activeCell="N4" sqref="N4"/>
    </sheetView>
  </sheetViews>
  <sheetFormatPr defaultRowHeight="12.75"/>
  <cols>
    <col min="1" max="1" width="13.7109375" customWidth="1"/>
    <col min="2" max="2" width="16.85546875" customWidth="1"/>
    <col min="3" max="3" width="21.5703125" customWidth="1"/>
    <col min="4" max="4" width="15.85546875" customWidth="1"/>
    <col min="5" max="5" width="16.42578125" customWidth="1"/>
    <col min="6" max="6" width="13.7109375" customWidth="1"/>
  </cols>
  <sheetData>
    <row r="1" spans="1:11" ht="36" customHeight="1">
      <c r="A1" s="392" t="s">
        <v>277</v>
      </c>
      <c r="B1" s="392"/>
      <c r="C1" s="392"/>
      <c r="D1" s="392"/>
      <c r="E1" s="392"/>
      <c r="F1" s="392"/>
    </row>
    <row r="2" spans="1:11" ht="44.25" customHeight="1">
      <c r="A2" s="392" t="s">
        <v>278</v>
      </c>
      <c r="B2" s="392"/>
      <c r="C2" s="392"/>
      <c r="D2" s="392"/>
      <c r="E2" s="392"/>
      <c r="F2" s="392"/>
    </row>
    <row r="3" spans="1:11">
      <c r="A3" s="397" t="s">
        <v>280</v>
      </c>
      <c r="B3" s="398"/>
      <c r="C3" s="345"/>
      <c r="D3" s="345"/>
      <c r="E3" s="397" t="s">
        <v>313</v>
      </c>
      <c r="F3" s="399"/>
    </row>
    <row r="4" spans="1:11">
      <c r="A4" s="400" t="s">
        <v>49</v>
      </c>
      <c r="B4" s="356" t="s">
        <v>279</v>
      </c>
      <c r="C4" s="355"/>
      <c r="D4" s="357" t="s">
        <v>52</v>
      </c>
      <c r="E4" s="406" t="s">
        <v>258</v>
      </c>
      <c r="F4" s="403" t="s">
        <v>50</v>
      </c>
    </row>
    <row r="5" spans="1:11" ht="37.5" customHeight="1">
      <c r="A5" s="401"/>
      <c r="B5" s="207" t="s">
        <v>97</v>
      </c>
      <c r="C5" s="207" t="s">
        <v>262</v>
      </c>
      <c r="D5" s="207" t="s">
        <v>260</v>
      </c>
      <c r="E5" s="407"/>
      <c r="F5" s="404"/>
    </row>
    <row r="6" spans="1:11" ht="24.75" customHeight="1">
      <c r="A6" s="402"/>
      <c r="B6" s="351" t="s">
        <v>65</v>
      </c>
      <c r="C6" s="352" t="s">
        <v>263</v>
      </c>
      <c r="D6" s="351" t="s">
        <v>108</v>
      </c>
      <c r="E6" s="350" t="s">
        <v>259</v>
      </c>
      <c r="F6" s="405"/>
      <c r="H6" s="2"/>
    </row>
    <row r="7" spans="1:11" ht="15.95" customHeight="1">
      <c r="A7" s="176">
        <v>2010</v>
      </c>
      <c r="B7" s="156">
        <v>4158848</v>
      </c>
      <c r="C7" s="346">
        <v>304985</v>
      </c>
      <c r="D7" s="346">
        <v>168336</v>
      </c>
      <c r="E7" s="348">
        <f>D7+C7+B7</f>
        <v>4632169</v>
      </c>
      <c r="F7" s="181">
        <v>2010</v>
      </c>
    </row>
    <row r="8" spans="1:11" ht="15.95" customHeight="1">
      <c r="A8" s="177">
        <v>2011</v>
      </c>
      <c r="B8" s="156">
        <v>4621686</v>
      </c>
      <c r="C8" s="346">
        <v>542440</v>
      </c>
      <c r="D8" s="346">
        <v>26892</v>
      </c>
      <c r="E8" s="348">
        <f t="shared" ref="E8:E14" si="0">D8+C8+B8</f>
        <v>5191018</v>
      </c>
      <c r="F8" s="182">
        <v>2011</v>
      </c>
    </row>
    <row r="9" spans="1:11" ht="15.95" customHeight="1">
      <c r="A9" s="177">
        <v>2012</v>
      </c>
      <c r="B9" s="157">
        <v>4909260</v>
      </c>
      <c r="C9" s="172">
        <v>391966</v>
      </c>
      <c r="D9" s="172">
        <v>69146</v>
      </c>
      <c r="E9" s="348">
        <f t="shared" si="0"/>
        <v>5370372</v>
      </c>
      <c r="F9" s="182">
        <v>2012</v>
      </c>
      <c r="K9" s="126"/>
    </row>
    <row r="10" spans="1:11" ht="15.95" customHeight="1">
      <c r="A10" s="177">
        <v>2013</v>
      </c>
      <c r="B10" s="172">
        <v>4734254</v>
      </c>
      <c r="C10" s="172">
        <v>402607</v>
      </c>
      <c r="D10" s="172">
        <v>131490</v>
      </c>
      <c r="E10" s="348">
        <f t="shared" si="0"/>
        <v>5268351</v>
      </c>
      <c r="F10" s="182">
        <v>2013</v>
      </c>
      <c r="K10" s="126"/>
    </row>
    <row r="11" spans="1:11" ht="15.95" customHeight="1">
      <c r="A11" s="177">
        <v>2014</v>
      </c>
      <c r="B11" s="157">
        <v>4935297</v>
      </c>
      <c r="C11" s="172">
        <v>266054</v>
      </c>
      <c r="D11" s="172">
        <v>72533</v>
      </c>
      <c r="E11" s="348">
        <f t="shared" si="0"/>
        <v>5273884</v>
      </c>
      <c r="F11" s="182">
        <v>2014</v>
      </c>
      <c r="H11" s="142"/>
      <c r="K11" s="126"/>
    </row>
    <row r="12" spans="1:11" ht="15.95" customHeight="1">
      <c r="A12" s="200">
        <v>2015</v>
      </c>
      <c r="B12" s="157">
        <v>5413088</v>
      </c>
      <c r="C12" s="172">
        <v>354970</v>
      </c>
      <c r="D12" s="172">
        <v>159647</v>
      </c>
      <c r="E12" s="348">
        <f t="shared" si="0"/>
        <v>5927705</v>
      </c>
      <c r="F12" s="182">
        <v>2015</v>
      </c>
      <c r="H12" s="142"/>
      <c r="K12" s="126"/>
    </row>
    <row r="13" spans="1:11" ht="15.95" customHeight="1">
      <c r="A13" s="177">
        <v>2016</v>
      </c>
      <c r="B13" s="157">
        <v>5473308</v>
      </c>
      <c r="C13" s="172">
        <v>338916</v>
      </c>
      <c r="D13" s="172">
        <v>198158</v>
      </c>
      <c r="E13" s="348">
        <f t="shared" si="0"/>
        <v>6010382</v>
      </c>
      <c r="F13" s="228">
        <v>2016</v>
      </c>
      <c r="H13" s="142"/>
      <c r="K13" s="126"/>
    </row>
    <row r="14" spans="1:11" ht="15.95" customHeight="1">
      <c r="A14" s="201">
        <v>2017</v>
      </c>
      <c r="B14" s="173">
        <v>5576864</v>
      </c>
      <c r="C14" s="347">
        <v>369007</v>
      </c>
      <c r="D14" s="347">
        <v>176845</v>
      </c>
      <c r="E14" s="349">
        <f t="shared" si="0"/>
        <v>6122716</v>
      </c>
      <c r="F14" s="202">
        <v>2017</v>
      </c>
      <c r="H14" s="142"/>
      <c r="K14" s="126"/>
    </row>
    <row r="15" spans="1:11" ht="15.95" customHeight="1">
      <c r="A15" s="393" t="s">
        <v>104</v>
      </c>
      <c r="B15" s="394"/>
      <c r="C15" s="172"/>
      <c r="D15" s="395" t="s">
        <v>261</v>
      </c>
      <c r="E15" s="396"/>
      <c r="F15" s="396"/>
      <c r="H15" s="142"/>
      <c r="K15" s="126"/>
    </row>
    <row r="16" spans="1:11" ht="38.25" customHeight="1">
      <c r="A16" s="367" t="s">
        <v>312</v>
      </c>
      <c r="B16" s="367"/>
      <c r="C16" s="391"/>
      <c r="D16" s="389" t="s">
        <v>282</v>
      </c>
      <c r="E16" s="390"/>
      <c r="F16" s="390"/>
      <c r="H16" s="126"/>
    </row>
    <row r="18" spans="7:10">
      <c r="G18" s="128"/>
      <c r="H18" s="129"/>
      <c r="I18" s="128"/>
      <c r="J18" s="128"/>
    </row>
  </sheetData>
  <mergeCells count="11">
    <mergeCell ref="D16:F16"/>
    <mergeCell ref="A16:C16"/>
    <mergeCell ref="A1:F1"/>
    <mergeCell ref="A2:F2"/>
    <mergeCell ref="A15:B15"/>
    <mergeCell ref="D15:F15"/>
    <mergeCell ref="A3:B3"/>
    <mergeCell ref="E3:F3"/>
    <mergeCell ref="A4:A6"/>
    <mergeCell ref="F4:F6"/>
    <mergeCell ref="E4:E5"/>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4.xml><?xml version="1.0" encoding="utf-8"?>
<worksheet xmlns="http://schemas.openxmlformats.org/spreadsheetml/2006/main" xmlns:r="http://schemas.openxmlformats.org/officeDocument/2006/relationships">
  <dimension ref="A1:S38"/>
  <sheetViews>
    <sheetView rightToLeft="1" view="pageBreakPreview" zoomScaleNormal="100" zoomScaleSheetLayoutView="100" workbookViewId="0">
      <selection activeCell="K8" sqref="K8"/>
    </sheetView>
  </sheetViews>
  <sheetFormatPr defaultRowHeight="12.75"/>
  <cols>
    <col min="1" max="1" width="13" style="1" customWidth="1"/>
    <col min="2" max="2" width="15" style="1" customWidth="1"/>
    <col min="3" max="3" width="13" style="1" customWidth="1"/>
    <col min="4" max="4" width="12.28515625" style="1" customWidth="1"/>
    <col min="5" max="5" width="15.5703125" style="1" customWidth="1"/>
    <col min="6" max="6" width="17.7109375" style="1" customWidth="1"/>
    <col min="7" max="7" width="14.28515625" style="1" customWidth="1"/>
    <col min="8" max="8" width="15.140625" style="1" customWidth="1"/>
    <col min="9" max="9" width="12.140625" style="1" bestFit="1" customWidth="1"/>
    <col min="10" max="11" width="14" style="1" customWidth="1"/>
    <col min="12" max="12" width="14.42578125" style="1" customWidth="1"/>
    <col min="13" max="13" width="13.28515625" style="1" customWidth="1"/>
    <col min="14" max="14" width="10.42578125" style="1" customWidth="1"/>
    <col min="15" max="15" width="11.140625" style="1" customWidth="1"/>
    <col min="16" max="16" width="9.28515625" style="1" bestFit="1" customWidth="1"/>
    <col min="17" max="16384" width="9.140625" style="1"/>
  </cols>
  <sheetData>
    <row r="1" spans="1:19" ht="17.100000000000001" customHeight="1">
      <c r="A1" s="373" t="s">
        <v>315</v>
      </c>
      <c r="B1" s="373"/>
      <c r="C1" s="373"/>
      <c r="D1" s="373"/>
      <c r="E1" s="373"/>
      <c r="F1" s="373"/>
      <c r="G1" s="373"/>
      <c r="H1" s="373"/>
    </row>
    <row r="2" spans="1:19" ht="33.75" customHeight="1">
      <c r="A2" s="392" t="s">
        <v>287</v>
      </c>
      <c r="B2" s="392"/>
      <c r="C2" s="392"/>
      <c r="D2" s="392"/>
      <c r="E2" s="392"/>
      <c r="F2" s="392"/>
      <c r="G2" s="392"/>
      <c r="H2" s="392"/>
    </row>
    <row r="3" spans="1:19" ht="14.25" customHeight="1">
      <c r="A3" s="399" t="s">
        <v>280</v>
      </c>
      <c r="B3" s="399"/>
      <c r="H3" s="366" t="s">
        <v>314</v>
      </c>
    </row>
    <row r="4" spans="1:19" s="53" customFormat="1" ht="15.95" customHeight="1">
      <c r="A4" s="412" t="s">
        <v>0</v>
      </c>
      <c r="B4" s="153" t="s">
        <v>99</v>
      </c>
      <c r="C4" s="144"/>
      <c r="D4" s="144"/>
      <c r="E4" s="158"/>
      <c r="F4" s="159" t="s">
        <v>52</v>
      </c>
      <c r="G4" s="412" t="s">
        <v>70</v>
      </c>
      <c r="H4" s="415" t="s">
        <v>1</v>
      </c>
    </row>
    <row r="5" spans="1:19" s="53" customFormat="1" ht="15.75" customHeight="1">
      <c r="A5" s="413"/>
      <c r="B5" s="153" t="s">
        <v>100</v>
      </c>
      <c r="C5" s="73"/>
      <c r="E5" s="164" t="s">
        <v>101</v>
      </c>
      <c r="F5" s="424" t="s">
        <v>77</v>
      </c>
      <c r="G5" s="413"/>
      <c r="H5" s="416"/>
    </row>
    <row r="6" spans="1:19" s="53" customFormat="1" ht="32.1" customHeight="1">
      <c r="A6" s="413"/>
      <c r="B6" s="33" t="s">
        <v>44</v>
      </c>
      <c r="C6" s="33" t="s">
        <v>45</v>
      </c>
      <c r="D6" s="33" t="s">
        <v>46</v>
      </c>
      <c r="E6" s="422" t="s">
        <v>70</v>
      </c>
      <c r="F6" s="425"/>
      <c r="G6" s="407"/>
      <c r="H6" s="417"/>
    </row>
    <row r="7" spans="1:19" s="53" customFormat="1" ht="39.950000000000003" customHeight="1">
      <c r="A7" s="414"/>
      <c r="B7" s="62" t="s">
        <v>91</v>
      </c>
      <c r="C7" s="62" t="s">
        <v>48</v>
      </c>
      <c r="D7" s="62" t="s">
        <v>47</v>
      </c>
      <c r="E7" s="423"/>
      <c r="F7" s="196" t="s">
        <v>75</v>
      </c>
      <c r="G7" s="421"/>
      <c r="H7" s="418"/>
      <c r="K7" s="136"/>
      <c r="L7" s="205"/>
    </row>
    <row r="8" spans="1:19" s="53" customFormat="1" ht="15.95" customHeight="1">
      <c r="A8" s="46" t="s">
        <v>42</v>
      </c>
      <c r="B8" s="148">
        <f>'كهرباء 2'!B8+'كهرباء 1'!B7</f>
        <v>570028</v>
      </c>
      <c r="C8" s="148">
        <f>'كهرباء 2'!C8</f>
        <v>7656</v>
      </c>
      <c r="D8" s="148">
        <f>'كهرباء 1'!C7</f>
        <v>6326</v>
      </c>
      <c r="E8" s="149">
        <f t="shared" ref="E8:E19" si="0">D8+C8+B8</f>
        <v>584010</v>
      </c>
      <c r="F8" s="149">
        <f>'كهرباء 2'!E8</f>
        <v>43853</v>
      </c>
      <c r="G8" s="193">
        <f t="shared" ref="G8:G20" si="1">D8+C8+F8+B8</f>
        <v>627863</v>
      </c>
      <c r="H8" s="63" t="s">
        <v>20</v>
      </c>
      <c r="I8" s="57"/>
      <c r="J8" s="58"/>
      <c r="K8" s="57"/>
      <c r="L8" s="58"/>
      <c r="M8" s="57"/>
      <c r="N8" s="57"/>
      <c r="O8" s="57"/>
      <c r="P8" s="58"/>
      <c r="Q8" s="58"/>
      <c r="R8" s="57"/>
      <c r="S8" s="57"/>
    </row>
    <row r="9" spans="1:19" s="53" customFormat="1" ht="15.95" customHeight="1">
      <c r="A9" s="47" t="s">
        <v>27</v>
      </c>
      <c r="B9" s="82">
        <f>'كهرباء 2'!B9+'كهرباء 1'!B8</f>
        <v>517924</v>
      </c>
      <c r="C9" s="82">
        <f>'كهرباء 2'!C9</f>
        <v>10338</v>
      </c>
      <c r="D9" s="82">
        <f>'كهرباء 1'!C8</f>
        <v>6187</v>
      </c>
      <c r="E9" s="83">
        <f t="shared" si="0"/>
        <v>534449</v>
      </c>
      <c r="F9" s="83">
        <f>'كهرباء 2'!E9</f>
        <v>41143</v>
      </c>
      <c r="G9" s="194">
        <f t="shared" si="1"/>
        <v>575592</v>
      </c>
      <c r="H9" s="63" t="s">
        <v>8</v>
      </c>
      <c r="I9" s="57"/>
      <c r="J9" s="58"/>
      <c r="K9" s="57"/>
      <c r="L9" s="58"/>
      <c r="M9" s="57"/>
      <c r="N9" s="57"/>
      <c r="O9" s="57"/>
      <c r="P9" s="58"/>
      <c r="Q9" s="58"/>
    </row>
    <row r="10" spans="1:19" s="53" customFormat="1" ht="15.95" customHeight="1">
      <c r="A10" s="47" t="s">
        <v>28</v>
      </c>
      <c r="B10" s="82">
        <f>'كهرباء 2'!B10+'كهرباء 1'!B9</f>
        <v>478099</v>
      </c>
      <c r="C10" s="82">
        <f>'كهرباء 2'!C10</f>
        <v>6699</v>
      </c>
      <c r="D10" s="82">
        <f>'كهرباء 1'!C9</f>
        <v>47</v>
      </c>
      <c r="E10" s="83">
        <f t="shared" si="0"/>
        <v>484845</v>
      </c>
      <c r="F10" s="83">
        <f>'كهرباء 2'!E10</f>
        <v>38141</v>
      </c>
      <c r="G10" s="194">
        <f t="shared" si="1"/>
        <v>522986</v>
      </c>
      <c r="H10" s="63" t="s">
        <v>9</v>
      </c>
      <c r="I10" s="57"/>
      <c r="J10" s="58"/>
      <c r="K10" s="57"/>
      <c r="L10" s="58"/>
      <c r="M10" s="57"/>
      <c r="N10" s="57"/>
      <c r="O10" s="57"/>
      <c r="P10" s="58"/>
      <c r="Q10" s="58"/>
    </row>
    <row r="11" spans="1:19" s="53" customFormat="1" ht="15.95" customHeight="1">
      <c r="A11" s="47" t="s">
        <v>29</v>
      </c>
      <c r="B11" s="82">
        <f>'كهرباء 2'!B11+'كهرباء 1'!B10</f>
        <v>413060</v>
      </c>
      <c r="C11" s="82">
        <f>'كهرباء 2'!C11</f>
        <v>6036</v>
      </c>
      <c r="D11" s="82">
        <f>'كهرباء 1'!C10</f>
        <v>0</v>
      </c>
      <c r="E11" s="83">
        <f t="shared" si="0"/>
        <v>419096</v>
      </c>
      <c r="F11" s="83">
        <f>'كهرباء 2'!E11</f>
        <v>14741</v>
      </c>
      <c r="G11" s="194">
        <f t="shared" si="1"/>
        <v>433837</v>
      </c>
      <c r="H11" s="63" t="s">
        <v>10</v>
      </c>
      <c r="I11" s="57"/>
      <c r="J11" s="58"/>
      <c r="K11" s="57"/>
      <c r="L11" s="58"/>
      <c r="M11" s="57"/>
      <c r="N11" s="57"/>
      <c r="O11" s="57"/>
      <c r="P11" s="58"/>
      <c r="Q11" s="58"/>
    </row>
    <row r="12" spans="1:19" s="53" customFormat="1" ht="15.95" customHeight="1">
      <c r="A12" s="47" t="s">
        <v>30</v>
      </c>
      <c r="B12" s="82">
        <f>'كهرباء 2'!B12+'كهرباء 1'!B11</f>
        <v>414506</v>
      </c>
      <c r="C12" s="82">
        <f>'كهرباء 2'!C12</f>
        <v>3607</v>
      </c>
      <c r="D12" s="82">
        <f>'كهرباء 1'!C11</f>
        <v>123</v>
      </c>
      <c r="E12" s="83">
        <f t="shared" si="0"/>
        <v>418236</v>
      </c>
      <c r="F12" s="83">
        <f>'كهرباء 2'!E12</f>
        <v>0</v>
      </c>
      <c r="G12" s="194">
        <f t="shared" si="1"/>
        <v>418236</v>
      </c>
      <c r="H12" s="63" t="s">
        <v>11</v>
      </c>
      <c r="I12" s="57"/>
      <c r="J12" s="58"/>
      <c r="K12" s="57"/>
      <c r="L12" s="58"/>
      <c r="M12" s="57"/>
      <c r="N12" s="57"/>
      <c r="O12" s="57"/>
      <c r="P12" s="58"/>
      <c r="Q12" s="58"/>
    </row>
    <row r="13" spans="1:19" s="53" customFormat="1" ht="15.95" customHeight="1">
      <c r="A13" s="47" t="s">
        <v>31</v>
      </c>
      <c r="B13" s="82">
        <f>'كهرباء 2'!B13+'كهرباء 1'!B12</f>
        <v>414726</v>
      </c>
      <c r="C13" s="82">
        <f>'كهرباء 2'!C13</f>
        <v>8216</v>
      </c>
      <c r="D13" s="82">
        <f>'كهرباء 1'!C12</f>
        <v>0</v>
      </c>
      <c r="E13" s="83">
        <f t="shared" si="0"/>
        <v>422942</v>
      </c>
      <c r="F13" s="83">
        <f>'كهرباء 2'!E13</f>
        <v>9023</v>
      </c>
      <c r="G13" s="194">
        <f t="shared" si="1"/>
        <v>431965</v>
      </c>
      <c r="H13" s="63" t="s">
        <v>12</v>
      </c>
      <c r="I13" s="57"/>
      <c r="J13" s="58"/>
      <c r="K13" s="57"/>
      <c r="L13" s="58"/>
      <c r="M13" s="57"/>
      <c r="N13" s="57"/>
      <c r="O13" s="57"/>
      <c r="P13" s="58"/>
      <c r="Q13" s="58"/>
    </row>
    <row r="14" spans="1:19" s="53" customFormat="1" ht="15.95" customHeight="1">
      <c r="A14" s="47" t="s">
        <v>32</v>
      </c>
      <c r="B14" s="82">
        <f>'كهرباء 2'!B14+'كهرباء 1'!B13</f>
        <v>477825</v>
      </c>
      <c r="C14" s="82">
        <f>'كهرباء 2'!C14</f>
        <v>526</v>
      </c>
      <c r="D14" s="82">
        <f>'كهرباء 1'!C13</f>
        <v>11669</v>
      </c>
      <c r="E14" s="83">
        <f t="shared" si="0"/>
        <v>490020</v>
      </c>
      <c r="F14" s="83">
        <f>'كهرباء 2'!E14</f>
        <v>38209</v>
      </c>
      <c r="G14" s="194">
        <f t="shared" si="1"/>
        <v>528229</v>
      </c>
      <c r="H14" s="63" t="s">
        <v>13</v>
      </c>
      <c r="I14" s="57"/>
      <c r="J14" s="58"/>
      <c r="K14" s="57"/>
      <c r="L14" s="58"/>
      <c r="M14" s="57"/>
      <c r="N14" s="57"/>
      <c r="O14" s="57"/>
      <c r="P14" s="58"/>
      <c r="Q14" s="58"/>
    </row>
    <row r="15" spans="1:19" s="53" customFormat="1" ht="15.95" customHeight="1">
      <c r="A15" s="47" t="s">
        <v>33</v>
      </c>
      <c r="B15" s="82">
        <f>'كهرباء 2'!B15+'كهرباء 1'!B14</f>
        <v>461522</v>
      </c>
      <c r="C15" s="82">
        <f>'كهرباء 2'!C15</f>
        <v>0</v>
      </c>
      <c r="D15" s="82">
        <f>'كهرباء 1'!C14</f>
        <v>13031</v>
      </c>
      <c r="E15" s="83">
        <f t="shared" si="0"/>
        <v>474553</v>
      </c>
      <c r="F15" s="83">
        <f>'كهرباء 2'!E15</f>
        <v>35258</v>
      </c>
      <c r="G15" s="194">
        <f t="shared" si="1"/>
        <v>509811</v>
      </c>
      <c r="H15" s="63" t="s">
        <v>14</v>
      </c>
      <c r="I15" s="57"/>
      <c r="J15" s="58"/>
      <c r="K15" s="57"/>
      <c r="L15" s="58"/>
      <c r="M15" s="57"/>
      <c r="N15" s="57"/>
      <c r="O15" s="57"/>
      <c r="P15" s="58"/>
      <c r="Q15" s="58"/>
    </row>
    <row r="16" spans="1:19" s="53" customFormat="1" ht="15.95" customHeight="1">
      <c r="A16" s="47" t="s">
        <v>34</v>
      </c>
      <c r="B16" s="82">
        <f>'كهرباء 2'!B16+'كهرباء 1'!B15</f>
        <v>425714</v>
      </c>
      <c r="C16" s="82">
        <f>'كهرباء 2'!C16</f>
        <v>3706</v>
      </c>
      <c r="D16" s="82">
        <f>'كهرباء 1'!C15</f>
        <v>7536</v>
      </c>
      <c r="E16" s="83">
        <f t="shared" si="0"/>
        <v>436956</v>
      </c>
      <c r="F16" s="83">
        <f>'كهرباء 2'!E16</f>
        <v>39415</v>
      </c>
      <c r="G16" s="194">
        <f>D16+C16+F16+B16</f>
        <v>476371</v>
      </c>
      <c r="H16" s="63" t="s">
        <v>15</v>
      </c>
      <c r="I16" s="57"/>
      <c r="J16" s="58"/>
      <c r="K16" s="57"/>
      <c r="L16" s="58"/>
      <c r="M16" s="57"/>
      <c r="N16" s="57"/>
      <c r="O16" s="57"/>
      <c r="P16" s="58"/>
      <c r="Q16" s="58"/>
    </row>
    <row r="17" spans="1:17" s="53" customFormat="1" ht="15.95" customHeight="1">
      <c r="A17" s="47" t="s">
        <v>43</v>
      </c>
      <c r="B17" s="82">
        <f>'كهرباء 2'!B17+'كهرباء 1'!B16</f>
        <v>407496</v>
      </c>
      <c r="C17" s="82">
        <f>'كهرباء 2'!C17</f>
        <v>5325</v>
      </c>
      <c r="D17" s="82">
        <f>'كهرباء 1'!C16</f>
        <v>274</v>
      </c>
      <c r="E17" s="83">
        <f t="shared" si="0"/>
        <v>413095</v>
      </c>
      <c r="F17" s="83">
        <f>'كهرباء 2'!E17</f>
        <v>36044</v>
      </c>
      <c r="G17" s="194">
        <f>D17+C17+F17+B17</f>
        <v>449139</v>
      </c>
      <c r="H17" s="63" t="s">
        <v>16</v>
      </c>
      <c r="I17" s="57"/>
      <c r="J17" s="58"/>
      <c r="K17" s="57"/>
      <c r="L17" s="58"/>
      <c r="M17" s="57"/>
      <c r="N17" s="57"/>
      <c r="O17" s="57"/>
      <c r="P17" s="58"/>
      <c r="Q17" s="58"/>
    </row>
    <row r="18" spans="1:17" s="53" customFormat="1" ht="15.95" customHeight="1">
      <c r="A18" s="47" t="s">
        <v>39</v>
      </c>
      <c r="B18" s="82">
        <f>'كهرباء 2'!B18+'كهرباء 1'!B17</f>
        <v>416209</v>
      </c>
      <c r="C18" s="82">
        <f>'كهرباء 2'!C18</f>
        <v>8100</v>
      </c>
      <c r="D18" s="82">
        <f>'كهرباء 1'!C17</f>
        <v>0</v>
      </c>
      <c r="E18" s="83">
        <f t="shared" si="0"/>
        <v>424309</v>
      </c>
      <c r="F18" s="83">
        <f>'كهرباء 2'!E18</f>
        <v>34744</v>
      </c>
      <c r="G18" s="194">
        <f t="shared" si="1"/>
        <v>459053</v>
      </c>
      <c r="H18" s="160" t="s">
        <v>17</v>
      </c>
      <c r="I18" s="57"/>
      <c r="J18" s="58"/>
      <c r="K18" s="57"/>
      <c r="L18" s="58"/>
      <c r="M18" s="57"/>
      <c r="N18" s="57"/>
      <c r="O18" s="57"/>
      <c r="P18" s="58"/>
      <c r="Q18" s="58"/>
    </row>
    <row r="19" spans="1:17" s="53" customFormat="1" ht="15.95" customHeight="1">
      <c r="A19" s="47" t="s">
        <v>40</v>
      </c>
      <c r="B19" s="82">
        <f>'كهرباء 2'!B19+'كهرباء 1'!B18</f>
        <v>464046</v>
      </c>
      <c r="C19" s="82">
        <f>'كهرباء 2'!C19</f>
        <v>1271</v>
      </c>
      <c r="D19" s="82">
        <f>'كهرباء 1'!C18</f>
        <v>9036</v>
      </c>
      <c r="E19" s="83">
        <f t="shared" si="0"/>
        <v>474353</v>
      </c>
      <c r="F19" s="83">
        <f>'كهرباء 2'!E19</f>
        <v>38436</v>
      </c>
      <c r="G19" s="194">
        <f t="shared" si="1"/>
        <v>512789</v>
      </c>
      <c r="H19" s="63" t="s">
        <v>18</v>
      </c>
      <c r="I19" s="57"/>
      <c r="J19" s="58"/>
      <c r="K19" s="57"/>
      <c r="L19" s="58"/>
      <c r="M19" s="57"/>
      <c r="N19" s="57"/>
      <c r="O19" s="57"/>
      <c r="P19" s="58"/>
      <c r="Q19" s="58"/>
    </row>
    <row r="20" spans="1:17" s="26" customFormat="1" ht="15.95" customHeight="1">
      <c r="A20" s="48" t="s">
        <v>35</v>
      </c>
      <c r="B20" s="84">
        <f>SUM(B8:B19)</f>
        <v>5461155</v>
      </c>
      <c r="C20" s="84">
        <f>SUM(C8:C19)</f>
        <v>61480</v>
      </c>
      <c r="D20" s="84">
        <f>SUM(D8:D19)</f>
        <v>54229</v>
      </c>
      <c r="E20" s="84">
        <f>SUM(E8:E19)</f>
        <v>5576864</v>
      </c>
      <c r="F20" s="84">
        <f>SUM(F8:F19)</f>
        <v>369007</v>
      </c>
      <c r="G20" s="195">
        <f t="shared" si="1"/>
        <v>5945871</v>
      </c>
      <c r="H20" s="64" t="s">
        <v>26</v>
      </c>
      <c r="I20" s="57"/>
      <c r="J20" s="77"/>
      <c r="K20" s="58"/>
      <c r="L20" s="57"/>
      <c r="M20" s="58"/>
      <c r="N20" s="58"/>
      <c r="O20" s="58"/>
      <c r="P20" s="59"/>
      <c r="Q20" s="59"/>
    </row>
    <row r="21" spans="1:17" s="26" customFormat="1" ht="15.95" customHeight="1">
      <c r="A21" s="419" t="s">
        <v>98</v>
      </c>
      <c r="B21" s="367"/>
      <c r="C21" s="367"/>
      <c r="D21" s="137"/>
      <c r="E21" s="408" t="s">
        <v>110</v>
      </c>
      <c r="F21" s="408"/>
      <c r="G21" s="408"/>
      <c r="H21" s="420"/>
      <c r="I21" s="57"/>
      <c r="J21" s="77"/>
      <c r="K21" s="58"/>
      <c r="L21" s="57"/>
      <c r="M21" s="58"/>
      <c r="N21" s="58"/>
      <c r="O21" s="58"/>
      <c r="P21" s="59"/>
      <c r="Q21" s="59"/>
    </row>
    <row r="22" spans="1:17" ht="36.75" customHeight="1">
      <c r="A22" s="367" t="s">
        <v>281</v>
      </c>
      <c r="B22" s="410"/>
      <c r="C22" s="410"/>
      <c r="D22" s="411"/>
      <c r="E22" s="411"/>
      <c r="F22" s="408" t="s">
        <v>284</v>
      </c>
      <c r="G22" s="408"/>
      <c r="H22" s="409"/>
    </row>
    <row r="23" spans="1:17">
      <c r="B23" s="60"/>
      <c r="C23" s="7"/>
      <c r="D23" s="7"/>
      <c r="E23" s="7"/>
      <c r="F23" s="7"/>
      <c r="G23" s="7"/>
    </row>
    <row r="24" spans="1:17">
      <c r="B24" s="61"/>
      <c r="C24" s="55"/>
      <c r="D24" s="56"/>
      <c r="E24" s="55"/>
      <c r="F24" s="55"/>
      <c r="G24" s="55"/>
      <c r="H24" s="127"/>
      <c r="I24" s="127"/>
    </row>
    <row r="25" spans="1:17">
      <c r="B25" s="61"/>
      <c r="C25" s="55"/>
      <c r="D25" s="56"/>
      <c r="E25" s="55"/>
      <c r="F25" s="55"/>
      <c r="G25" s="55"/>
    </row>
    <row r="26" spans="1:17">
      <c r="B26" s="61"/>
      <c r="C26" s="55"/>
      <c r="D26" s="56"/>
      <c r="E26" s="55"/>
      <c r="F26" s="55"/>
      <c r="G26" s="55"/>
    </row>
    <row r="27" spans="1:17">
      <c r="B27" s="61"/>
      <c r="C27" s="55"/>
      <c r="D27" s="56"/>
      <c r="E27" s="55"/>
      <c r="F27" s="55"/>
      <c r="G27" s="55"/>
    </row>
    <row r="28" spans="1:17">
      <c r="B28" s="61"/>
      <c r="C28" s="55"/>
      <c r="D28" s="56"/>
      <c r="E28" s="55"/>
      <c r="F28" s="55"/>
      <c r="G28" s="55"/>
    </row>
    <row r="29" spans="1:17">
      <c r="B29" s="61"/>
      <c r="C29" s="55"/>
      <c r="D29" s="56"/>
      <c r="E29" s="55"/>
      <c r="F29" s="55"/>
      <c r="G29" s="55"/>
    </row>
    <row r="30" spans="1:17">
      <c r="B30" s="61"/>
      <c r="C30" s="55"/>
      <c r="D30" s="56"/>
      <c r="E30" s="55"/>
      <c r="F30" s="55"/>
      <c r="G30" s="55"/>
    </row>
    <row r="31" spans="1:17">
      <c r="B31" s="61"/>
      <c r="C31" s="55"/>
      <c r="D31" s="56"/>
      <c r="E31" s="55"/>
      <c r="F31" s="55"/>
      <c r="G31" s="55"/>
    </row>
    <row r="32" spans="1:17">
      <c r="B32" s="61"/>
      <c r="C32" s="55"/>
      <c r="D32" s="56"/>
      <c r="E32" s="55"/>
      <c r="F32" s="55"/>
      <c r="G32" s="55"/>
    </row>
    <row r="33" spans="2:7">
      <c r="B33" s="61"/>
      <c r="C33" s="55"/>
      <c r="D33" s="56"/>
      <c r="E33" s="55"/>
      <c r="F33" s="55"/>
      <c r="G33" s="55"/>
    </row>
    <row r="34" spans="2:7">
      <c r="B34" s="61"/>
      <c r="C34" s="55"/>
      <c r="D34" s="56"/>
      <c r="E34" s="55"/>
      <c r="F34" s="55"/>
      <c r="G34" s="55"/>
    </row>
    <row r="35" spans="2:7">
      <c r="B35" s="61"/>
      <c r="C35" s="55"/>
      <c r="D35" s="56"/>
      <c r="E35" s="55"/>
      <c r="F35" s="55"/>
      <c r="G35" s="55"/>
    </row>
    <row r="36" spans="2:7">
      <c r="B36" s="61"/>
      <c r="C36" s="61"/>
      <c r="D36" s="61"/>
      <c r="E36" s="61"/>
      <c r="F36" s="61"/>
      <c r="G36" s="61"/>
    </row>
    <row r="37" spans="2:7">
      <c r="B37" s="61"/>
    </row>
    <row r="38" spans="2:7">
      <c r="B38" s="61"/>
    </row>
  </sheetData>
  <mergeCells count="12">
    <mergeCell ref="F22:H22"/>
    <mergeCell ref="A22:E22"/>
    <mergeCell ref="A1:H1"/>
    <mergeCell ref="A2:H2"/>
    <mergeCell ref="A4:A7"/>
    <mergeCell ref="H4:H7"/>
    <mergeCell ref="A21:C21"/>
    <mergeCell ref="E21:H21"/>
    <mergeCell ref="A3:B3"/>
    <mergeCell ref="G4:G7"/>
    <mergeCell ref="E6:E7"/>
    <mergeCell ref="F5:F6"/>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5.xml><?xml version="1.0" encoding="utf-8"?>
<worksheet xmlns="http://schemas.openxmlformats.org/spreadsheetml/2006/main" xmlns:r="http://schemas.openxmlformats.org/officeDocument/2006/relationships">
  <dimension ref="A1:O37"/>
  <sheetViews>
    <sheetView rightToLeft="1" view="pageBreakPreview" zoomScaleNormal="100" zoomScaleSheetLayoutView="100" workbookViewId="0">
      <selection activeCell="K7" sqref="K7"/>
    </sheetView>
  </sheetViews>
  <sheetFormatPr defaultRowHeight="12.75"/>
  <cols>
    <col min="1" max="5" width="17.7109375" style="1" customWidth="1"/>
    <col min="6" max="6" width="12" style="1" customWidth="1"/>
    <col min="7" max="7" width="14" style="1" customWidth="1"/>
    <col min="8" max="8" width="10.5703125" style="1" customWidth="1"/>
    <col min="9" max="9" width="9.28515625" style="1" bestFit="1" customWidth="1"/>
    <col min="10" max="10" width="12.140625" style="1" customWidth="1"/>
    <col min="11" max="11" width="11.140625" style="1" customWidth="1"/>
    <col min="12" max="12" width="11.7109375" style="1" customWidth="1"/>
    <col min="13" max="13" width="10.85546875" style="1" customWidth="1"/>
    <col min="14" max="14" width="12.5703125" style="1" bestFit="1" customWidth="1"/>
    <col min="15" max="16384" width="9.140625" style="1"/>
  </cols>
  <sheetData>
    <row r="1" spans="1:15" ht="17.100000000000001" customHeight="1">
      <c r="A1" s="426" t="s">
        <v>289</v>
      </c>
      <c r="B1" s="426"/>
      <c r="C1" s="426"/>
      <c r="D1" s="426"/>
      <c r="E1" s="426"/>
    </row>
    <row r="2" spans="1:15" ht="35.25" customHeight="1">
      <c r="A2" s="392" t="s">
        <v>288</v>
      </c>
      <c r="B2" s="392"/>
      <c r="C2" s="392"/>
      <c r="D2" s="392"/>
      <c r="E2" s="392"/>
    </row>
    <row r="3" spans="1:15" ht="14.25" customHeight="1">
      <c r="A3" s="136" t="s">
        <v>280</v>
      </c>
      <c r="E3" s="136" t="s">
        <v>313</v>
      </c>
    </row>
    <row r="4" spans="1:15" s="53" customFormat="1" ht="15.95" customHeight="1">
      <c r="A4" s="412" t="s">
        <v>0</v>
      </c>
      <c r="B4" s="153" t="s">
        <v>99</v>
      </c>
      <c r="C4" s="66" t="s">
        <v>102</v>
      </c>
      <c r="D4" s="422" t="s">
        <v>70</v>
      </c>
      <c r="E4" s="375" t="s">
        <v>1</v>
      </c>
      <c r="G4" s="65"/>
    </row>
    <row r="5" spans="1:15" s="53" customFormat="1" ht="15.75" customHeight="1">
      <c r="A5" s="427"/>
      <c r="B5" s="54" t="s">
        <v>44</v>
      </c>
      <c r="C5" s="54" t="s">
        <v>46</v>
      </c>
      <c r="D5" s="407"/>
      <c r="E5" s="429"/>
    </row>
    <row r="6" spans="1:15" s="53" customFormat="1" ht="39.950000000000003" customHeight="1">
      <c r="A6" s="428"/>
      <c r="B6" s="34" t="s">
        <v>91</v>
      </c>
      <c r="C6" s="34" t="s">
        <v>47</v>
      </c>
      <c r="D6" s="421"/>
      <c r="E6" s="430"/>
      <c r="I6" s="136"/>
      <c r="J6" s="136"/>
      <c r="K6" s="136"/>
    </row>
    <row r="7" spans="1:15" s="53" customFormat="1" ht="15.95" customHeight="1">
      <c r="A7" s="46" t="s">
        <v>42</v>
      </c>
      <c r="B7" s="204">
        <v>491400</v>
      </c>
      <c r="C7" s="204">
        <v>6326</v>
      </c>
      <c r="D7" s="210">
        <f t="shared" ref="D7:D19" si="0">C7+B7</f>
        <v>497726</v>
      </c>
      <c r="E7" s="44" t="s">
        <v>20</v>
      </c>
      <c r="F7" s="58"/>
      <c r="G7" s="55"/>
      <c r="H7" s="170"/>
      <c r="I7" s="171"/>
      <c r="J7" s="57"/>
      <c r="K7" s="58"/>
      <c r="L7" s="58"/>
      <c r="M7" s="57"/>
      <c r="N7" s="133"/>
      <c r="O7" s="57"/>
    </row>
    <row r="8" spans="1:15" s="53" customFormat="1" ht="15.95" customHeight="1">
      <c r="A8" s="47" t="s">
        <v>27</v>
      </c>
      <c r="B8" s="204">
        <v>445620</v>
      </c>
      <c r="C8" s="204">
        <v>6187</v>
      </c>
      <c r="D8" s="210">
        <f t="shared" si="0"/>
        <v>451807</v>
      </c>
      <c r="E8" s="44" t="s">
        <v>8</v>
      </c>
      <c r="F8" s="58"/>
      <c r="G8" s="55"/>
      <c r="H8" s="170"/>
      <c r="I8" s="171"/>
      <c r="J8" s="57"/>
      <c r="K8" s="58"/>
      <c r="L8" s="58"/>
      <c r="M8" s="57"/>
      <c r="N8" s="133"/>
    </row>
    <row r="9" spans="1:15" s="53" customFormat="1" ht="15.95" customHeight="1">
      <c r="A9" s="47" t="s">
        <v>28</v>
      </c>
      <c r="B9" s="204">
        <v>398318</v>
      </c>
      <c r="C9" s="204">
        <v>47</v>
      </c>
      <c r="D9" s="210">
        <f t="shared" si="0"/>
        <v>398365</v>
      </c>
      <c r="E9" s="44" t="s">
        <v>9</v>
      </c>
      <c r="F9" s="58"/>
      <c r="G9" s="55"/>
      <c r="H9" s="170"/>
      <c r="I9" s="171"/>
      <c r="J9" s="57"/>
      <c r="K9" s="58"/>
      <c r="L9" s="58"/>
      <c r="M9" s="57"/>
      <c r="N9" s="133"/>
    </row>
    <row r="10" spans="1:15" s="53" customFormat="1" ht="15.95" customHeight="1">
      <c r="A10" s="47" t="s">
        <v>29</v>
      </c>
      <c r="B10" s="204">
        <v>337968</v>
      </c>
      <c r="C10" s="204">
        <v>0</v>
      </c>
      <c r="D10" s="210">
        <f t="shared" si="0"/>
        <v>337968</v>
      </c>
      <c r="E10" s="44" t="s">
        <v>10</v>
      </c>
      <c r="F10" s="58"/>
      <c r="G10" s="55"/>
      <c r="H10" s="170"/>
      <c r="I10" s="171"/>
      <c r="J10" s="57"/>
      <c r="K10" s="58"/>
      <c r="L10" s="58"/>
      <c r="M10" s="57"/>
      <c r="N10" s="133"/>
    </row>
    <row r="11" spans="1:15" s="53" customFormat="1" ht="15.95" customHeight="1">
      <c r="A11" s="47" t="s">
        <v>30</v>
      </c>
      <c r="B11" s="204">
        <v>338044</v>
      </c>
      <c r="C11" s="204">
        <v>123</v>
      </c>
      <c r="D11" s="210">
        <f t="shared" si="0"/>
        <v>338167</v>
      </c>
      <c r="E11" s="44" t="s">
        <v>11</v>
      </c>
      <c r="F11" s="58"/>
      <c r="G11" s="55"/>
      <c r="H11" s="170"/>
      <c r="I11" s="171"/>
      <c r="J11" s="57"/>
      <c r="K11" s="58"/>
      <c r="L11" s="58"/>
      <c r="M11" s="57"/>
      <c r="N11" s="133"/>
      <c r="O11" s="57"/>
    </row>
    <row r="12" spans="1:15" s="53" customFormat="1" ht="15.95" customHeight="1">
      <c r="A12" s="47" t="s">
        <v>31</v>
      </c>
      <c r="B12" s="204">
        <v>352553</v>
      </c>
      <c r="C12" s="204">
        <v>0</v>
      </c>
      <c r="D12" s="210">
        <f t="shared" si="0"/>
        <v>352553</v>
      </c>
      <c r="E12" s="44" t="s">
        <v>12</v>
      </c>
      <c r="F12" s="58"/>
      <c r="G12" s="55"/>
      <c r="H12" s="170"/>
      <c r="I12" s="171"/>
      <c r="J12" s="57"/>
      <c r="K12" s="58"/>
      <c r="L12" s="58"/>
      <c r="M12" s="57"/>
      <c r="N12" s="133"/>
    </row>
    <row r="13" spans="1:15" s="53" customFormat="1" ht="15.95" customHeight="1">
      <c r="A13" s="47" t="s">
        <v>32</v>
      </c>
      <c r="B13" s="204">
        <v>433465</v>
      </c>
      <c r="C13" s="204">
        <v>11669</v>
      </c>
      <c r="D13" s="210">
        <f t="shared" si="0"/>
        <v>445134</v>
      </c>
      <c r="E13" s="44" t="s">
        <v>13</v>
      </c>
      <c r="F13" s="58"/>
      <c r="G13" s="55"/>
      <c r="H13" s="170"/>
      <c r="I13" s="171"/>
      <c r="J13" s="57"/>
      <c r="K13" s="58"/>
      <c r="L13" s="58"/>
      <c r="M13" s="57"/>
      <c r="N13" s="133"/>
    </row>
    <row r="14" spans="1:15" s="53" customFormat="1" ht="15.95" customHeight="1">
      <c r="A14" s="47" t="s">
        <v>33</v>
      </c>
      <c r="B14" s="204">
        <v>417170</v>
      </c>
      <c r="C14" s="204">
        <v>13031</v>
      </c>
      <c r="D14" s="210">
        <f t="shared" si="0"/>
        <v>430201</v>
      </c>
      <c r="E14" s="44" t="s">
        <v>14</v>
      </c>
      <c r="F14" s="58"/>
      <c r="G14" s="55"/>
      <c r="H14" s="170"/>
      <c r="I14" s="171"/>
      <c r="J14" s="57"/>
      <c r="K14" s="58"/>
      <c r="L14" s="58"/>
      <c r="M14" s="57"/>
      <c r="N14" s="133"/>
    </row>
    <row r="15" spans="1:15" s="53" customFormat="1" ht="15.95" customHeight="1">
      <c r="A15" s="47" t="s">
        <v>34</v>
      </c>
      <c r="B15" s="204">
        <v>382950</v>
      </c>
      <c r="C15" s="204">
        <v>7536</v>
      </c>
      <c r="D15" s="210">
        <f t="shared" si="0"/>
        <v>390486</v>
      </c>
      <c r="E15" s="44" t="s">
        <v>15</v>
      </c>
      <c r="F15" s="58"/>
      <c r="G15" s="55"/>
      <c r="H15" s="170"/>
      <c r="I15" s="171"/>
      <c r="J15" s="57"/>
      <c r="K15" s="58"/>
      <c r="L15" s="58"/>
      <c r="M15" s="57"/>
      <c r="N15" s="133"/>
    </row>
    <row r="16" spans="1:15" s="53" customFormat="1" ht="15.95" customHeight="1">
      <c r="A16" s="47" t="s">
        <v>43</v>
      </c>
      <c r="B16" s="204">
        <v>362209</v>
      </c>
      <c r="C16" s="204">
        <v>274</v>
      </c>
      <c r="D16" s="210">
        <f t="shared" si="0"/>
        <v>362483</v>
      </c>
      <c r="E16" s="44" t="s">
        <v>16</v>
      </c>
      <c r="F16" s="58"/>
      <c r="G16" s="55"/>
      <c r="H16" s="170"/>
      <c r="I16" s="171"/>
      <c r="J16" s="57"/>
      <c r="K16" s="58"/>
      <c r="L16" s="58"/>
      <c r="M16" s="57"/>
      <c r="N16" s="133"/>
    </row>
    <row r="17" spans="1:14" s="53" customFormat="1" ht="15.95" customHeight="1">
      <c r="A17" s="47" t="s">
        <v>39</v>
      </c>
      <c r="B17" s="204">
        <v>371942</v>
      </c>
      <c r="C17" s="204">
        <v>0</v>
      </c>
      <c r="D17" s="210">
        <f>C17+B17</f>
        <v>371942</v>
      </c>
      <c r="E17" s="44" t="s">
        <v>17</v>
      </c>
      <c r="F17" s="58"/>
      <c r="G17" s="55"/>
      <c r="H17" s="170"/>
      <c r="I17" s="171"/>
      <c r="J17" s="57"/>
      <c r="K17" s="58"/>
      <c r="L17" s="58"/>
      <c r="M17" s="57"/>
      <c r="N17" s="133"/>
    </row>
    <row r="18" spans="1:14" s="53" customFormat="1" ht="15.95" customHeight="1">
      <c r="A18" s="47" t="s">
        <v>40</v>
      </c>
      <c r="B18" s="204">
        <v>415696</v>
      </c>
      <c r="C18" s="204">
        <v>9036</v>
      </c>
      <c r="D18" s="210">
        <f t="shared" si="0"/>
        <v>424732</v>
      </c>
      <c r="E18" s="44" t="s">
        <v>18</v>
      </c>
      <c r="F18" s="58"/>
      <c r="G18" s="55"/>
      <c r="H18" s="170"/>
      <c r="I18" s="171"/>
      <c r="J18" s="57"/>
      <c r="K18" s="58"/>
      <c r="L18" s="58"/>
      <c r="M18" s="57"/>
      <c r="N18" s="133"/>
    </row>
    <row r="19" spans="1:14" s="26" customFormat="1" ht="15.95" customHeight="1">
      <c r="A19" s="48" t="s">
        <v>35</v>
      </c>
      <c r="B19" s="212">
        <f>SUM(B7:B18)</f>
        <v>4747335</v>
      </c>
      <c r="C19" s="211">
        <f>SUM(C7:C18)</f>
        <v>54229</v>
      </c>
      <c r="D19" s="213">
        <f t="shared" si="0"/>
        <v>4801564</v>
      </c>
      <c r="E19" s="45" t="s">
        <v>26</v>
      </c>
      <c r="F19" s="58"/>
      <c r="G19" s="56"/>
      <c r="H19" s="56"/>
      <c r="I19" s="58"/>
      <c r="J19" s="135"/>
      <c r="K19" s="58"/>
      <c r="L19" s="58"/>
      <c r="M19" s="57"/>
      <c r="N19" s="134"/>
    </row>
    <row r="20" spans="1:14" s="26" customFormat="1" ht="15.95" customHeight="1">
      <c r="A20" s="209" t="s">
        <v>98</v>
      </c>
      <c r="B20" s="56"/>
      <c r="C20" s="56"/>
      <c r="D20" s="56"/>
      <c r="E20" s="68" t="s">
        <v>109</v>
      </c>
      <c r="F20" s="58"/>
      <c r="G20" s="56"/>
      <c r="H20" s="56"/>
      <c r="I20" s="58"/>
      <c r="J20" s="135"/>
      <c r="K20" s="58"/>
      <c r="L20" s="58"/>
      <c r="M20" s="57"/>
      <c r="N20" s="134"/>
    </row>
    <row r="21" spans="1:14" ht="36.75" customHeight="1">
      <c r="A21" s="367" t="s">
        <v>281</v>
      </c>
      <c r="B21" s="431"/>
      <c r="C21" s="432" t="s">
        <v>282</v>
      </c>
      <c r="D21" s="433"/>
      <c r="E21" s="433"/>
    </row>
    <row r="22" spans="1:14">
      <c r="B22" s="60"/>
      <c r="C22" s="7"/>
      <c r="D22" s="7"/>
      <c r="E22" s="127"/>
      <c r="F22" s="127"/>
      <c r="G22" s="127"/>
      <c r="H22" s="127"/>
    </row>
    <row r="23" spans="1:14">
      <c r="B23" s="61"/>
      <c r="C23" s="55"/>
      <c r="D23" s="56"/>
    </row>
    <row r="24" spans="1:14">
      <c r="B24" s="61"/>
      <c r="C24" s="55"/>
      <c r="D24" s="56"/>
    </row>
    <row r="25" spans="1:14">
      <c r="B25" s="61"/>
      <c r="C25" s="55"/>
      <c r="D25" s="56"/>
    </row>
    <row r="26" spans="1:14">
      <c r="B26" s="61"/>
      <c r="C26" s="55"/>
      <c r="D26" s="56"/>
    </row>
    <row r="27" spans="1:14">
      <c r="B27" s="61"/>
      <c r="C27" s="55"/>
      <c r="D27" s="56"/>
    </row>
    <row r="28" spans="1:14">
      <c r="B28" s="61"/>
      <c r="C28" s="55"/>
      <c r="D28" s="56"/>
    </row>
    <row r="29" spans="1:14">
      <c r="B29" s="61"/>
      <c r="C29" s="55"/>
      <c r="D29" s="56"/>
    </row>
    <row r="30" spans="1:14">
      <c r="B30" s="61"/>
      <c r="C30" s="55"/>
      <c r="D30" s="56"/>
    </row>
    <row r="31" spans="1:14">
      <c r="B31" s="61"/>
      <c r="C31" s="55"/>
      <c r="D31" s="56"/>
    </row>
    <row r="32" spans="1:14">
      <c r="B32" s="61"/>
      <c r="C32" s="55"/>
      <c r="D32" s="56"/>
    </row>
    <row r="33" spans="2:4">
      <c r="B33" s="61"/>
      <c r="C33" s="55"/>
      <c r="D33" s="56"/>
    </row>
    <row r="34" spans="2:4">
      <c r="B34" s="61"/>
      <c r="C34" s="55"/>
      <c r="D34" s="56"/>
    </row>
    <row r="35" spans="2:4">
      <c r="B35" s="61"/>
      <c r="C35" s="61"/>
      <c r="D35" s="61"/>
    </row>
    <row r="36" spans="2:4">
      <c r="B36" s="61"/>
    </row>
    <row r="37" spans="2:4">
      <c r="B37" s="61"/>
    </row>
  </sheetData>
  <mergeCells count="7">
    <mergeCell ref="A1:E1"/>
    <mergeCell ref="A2:E2"/>
    <mergeCell ref="A4:A6"/>
    <mergeCell ref="E4:E6"/>
    <mergeCell ref="A21:B21"/>
    <mergeCell ref="C21:E21"/>
    <mergeCell ref="D4:D6"/>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6.xml><?xml version="1.0" encoding="utf-8"?>
<worksheet xmlns="http://schemas.openxmlformats.org/spreadsheetml/2006/main" xmlns:r="http://schemas.openxmlformats.org/officeDocument/2006/relationships">
  <dimension ref="A1:R38"/>
  <sheetViews>
    <sheetView rightToLeft="1" view="pageBreakPreview" zoomScaleNormal="100" zoomScaleSheetLayoutView="100" workbookViewId="0">
      <selection activeCell="M6" sqref="M6"/>
    </sheetView>
  </sheetViews>
  <sheetFormatPr defaultRowHeight="12.75"/>
  <cols>
    <col min="1" max="1" width="15.42578125" style="1" customWidth="1"/>
    <col min="2" max="2" width="16" style="1" customWidth="1"/>
    <col min="3" max="3" width="14.7109375" style="1" customWidth="1"/>
    <col min="4" max="4" width="13.5703125" style="1" customWidth="1"/>
    <col min="5" max="5" width="15.7109375" style="1" customWidth="1"/>
    <col min="6" max="6" width="16.85546875" style="1" customWidth="1"/>
    <col min="7" max="7" width="17.42578125" style="1" customWidth="1"/>
    <col min="8" max="8" width="12.140625" style="1" bestFit="1" customWidth="1"/>
    <col min="9" max="9" width="13.5703125" style="1" customWidth="1"/>
    <col min="10" max="10" width="10.7109375" style="1" bestFit="1" customWidth="1"/>
    <col min="11" max="11" width="10.5703125" style="1" customWidth="1"/>
    <col min="12" max="12" width="9.28515625" style="1" bestFit="1" customWidth="1"/>
    <col min="13" max="13" width="10.42578125" style="1" customWidth="1"/>
    <col min="14" max="14" width="11.140625" style="1" customWidth="1"/>
    <col min="15" max="15" width="9.28515625" style="1" bestFit="1" customWidth="1"/>
    <col min="16" max="16384" width="9.140625" style="1"/>
  </cols>
  <sheetData>
    <row r="1" spans="1:18" ht="21" customHeight="1">
      <c r="A1" s="373" t="s">
        <v>290</v>
      </c>
      <c r="B1" s="373"/>
      <c r="C1" s="373"/>
      <c r="D1" s="373"/>
      <c r="E1" s="373"/>
      <c r="F1" s="373"/>
      <c r="G1" s="373"/>
    </row>
    <row r="2" spans="1:18" ht="30" customHeight="1">
      <c r="A2" s="392" t="s">
        <v>291</v>
      </c>
      <c r="B2" s="392"/>
      <c r="C2" s="392"/>
      <c r="D2" s="392"/>
      <c r="E2" s="392"/>
      <c r="F2" s="392"/>
      <c r="G2" s="392"/>
    </row>
    <row r="3" spans="1:18" ht="14.25" customHeight="1">
      <c r="A3" s="136" t="s">
        <v>280</v>
      </c>
      <c r="G3" s="136" t="s">
        <v>313</v>
      </c>
    </row>
    <row r="4" spans="1:18" s="53" customFormat="1" ht="15.95" customHeight="1">
      <c r="A4" s="412" t="s">
        <v>0</v>
      </c>
      <c r="B4" s="153" t="s">
        <v>99</v>
      </c>
      <c r="C4" s="73"/>
      <c r="D4" s="73"/>
      <c r="E4" s="74" t="s">
        <v>102</v>
      </c>
      <c r="F4" s="422" t="s">
        <v>70</v>
      </c>
      <c r="G4" s="375" t="s">
        <v>1</v>
      </c>
    </row>
    <row r="5" spans="1:18" s="53" customFormat="1" ht="15.75" customHeight="1">
      <c r="A5" s="413"/>
      <c r="B5" s="153" t="s">
        <v>100</v>
      </c>
      <c r="C5" s="73"/>
      <c r="D5" s="164" t="s">
        <v>101</v>
      </c>
      <c r="E5" s="424" t="s">
        <v>77</v>
      </c>
      <c r="F5" s="440"/>
      <c r="G5" s="437"/>
    </row>
    <row r="6" spans="1:18" s="53" customFormat="1" ht="32.1" customHeight="1">
      <c r="A6" s="435"/>
      <c r="B6" s="54" t="s">
        <v>44</v>
      </c>
      <c r="C6" s="54" t="s">
        <v>45</v>
      </c>
      <c r="D6" s="422" t="s">
        <v>70</v>
      </c>
      <c r="E6" s="425"/>
      <c r="F6" s="407"/>
      <c r="G6" s="438"/>
    </row>
    <row r="7" spans="1:18" s="53" customFormat="1" ht="39.950000000000003" customHeight="1">
      <c r="A7" s="436"/>
      <c r="B7" s="34" t="s">
        <v>91</v>
      </c>
      <c r="C7" s="34" t="s">
        <v>48</v>
      </c>
      <c r="D7" s="423"/>
      <c r="E7" s="167" t="s">
        <v>75</v>
      </c>
      <c r="F7" s="421"/>
      <c r="G7" s="439"/>
    </row>
    <row r="8" spans="1:18" s="53" customFormat="1" ht="15.95" customHeight="1">
      <c r="A8" s="46" t="s">
        <v>42</v>
      </c>
      <c r="B8" s="148">
        <v>78628</v>
      </c>
      <c r="C8" s="148">
        <v>7656</v>
      </c>
      <c r="D8" s="168">
        <f t="shared" ref="D8:D19" si="0">SUM(B8:C8)</f>
        <v>86284</v>
      </c>
      <c r="E8" s="148">
        <v>43853</v>
      </c>
      <c r="F8" s="185">
        <f t="shared" ref="F8:F19" si="1">C8+E8+B8</f>
        <v>130137</v>
      </c>
      <c r="G8" s="150" t="s">
        <v>20</v>
      </c>
      <c r="H8" s="57"/>
      <c r="I8" s="57"/>
      <c r="J8" s="57"/>
      <c r="K8" s="57"/>
      <c r="L8" s="58"/>
      <c r="M8" s="58"/>
      <c r="N8" s="58"/>
      <c r="O8" s="58"/>
      <c r="P8" s="58"/>
      <c r="Q8" s="57"/>
      <c r="R8" s="57"/>
    </row>
    <row r="9" spans="1:18" s="53" customFormat="1" ht="15.95" customHeight="1">
      <c r="A9" s="47" t="s">
        <v>27</v>
      </c>
      <c r="B9" s="82">
        <v>72304</v>
      </c>
      <c r="C9" s="82">
        <v>10338</v>
      </c>
      <c r="D9" s="169">
        <f t="shared" si="0"/>
        <v>82642</v>
      </c>
      <c r="E9" s="82">
        <v>41143</v>
      </c>
      <c r="F9" s="186">
        <f t="shared" si="1"/>
        <v>123785</v>
      </c>
      <c r="G9" s="44" t="s">
        <v>8</v>
      </c>
      <c r="H9" s="57"/>
      <c r="I9" s="57"/>
      <c r="J9" s="57"/>
      <c r="K9" s="57"/>
      <c r="L9" s="58"/>
      <c r="M9" s="58"/>
      <c r="N9" s="58"/>
      <c r="O9" s="58"/>
      <c r="P9" s="58"/>
    </row>
    <row r="10" spans="1:18" s="53" customFormat="1" ht="15.95" customHeight="1">
      <c r="A10" s="47" t="s">
        <v>28</v>
      </c>
      <c r="B10" s="82">
        <v>79781</v>
      </c>
      <c r="C10" s="82">
        <v>6699</v>
      </c>
      <c r="D10" s="169">
        <f t="shared" si="0"/>
        <v>86480</v>
      </c>
      <c r="E10" s="82">
        <v>38141</v>
      </c>
      <c r="F10" s="186">
        <f t="shared" si="1"/>
        <v>124621</v>
      </c>
      <c r="G10" s="44" t="s">
        <v>9</v>
      </c>
      <c r="H10" s="57"/>
      <c r="I10" s="57"/>
      <c r="J10" s="57"/>
      <c r="K10" s="57"/>
      <c r="L10" s="58"/>
      <c r="M10" s="58"/>
      <c r="N10" s="58"/>
      <c r="O10" s="58"/>
      <c r="P10" s="58"/>
    </row>
    <row r="11" spans="1:18" s="53" customFormat="1" ht="15.95" customHeight="1">
      <c r="A11" s="47" t="s">
        <v>29</v>
      </c>
      <c r="B11" s="82">
        <v>75092</v>
      </c>
      <c r="C11" s="82">
        <v>6036</v>
      </c>
      <c r="D11" s="169">
        <f t="shared" si="0"/>
        <v>81128</v>
      </c>
      <c r="E11" s="82">
        <v>14741</v>
      </c>
      <c r="F11" s="186">
        <f t="shared" si="1"/>
        <v>95869</v>
      </c>
      <c r="G11" s="44" t="s">
        <v>10</v>
      </c>
      <c r="H11" s="57"/>
      <c r="I11" s="57"/>
      <c r="J11" s="57"/>
      <c r="K11" s="57"/>
      <c r="L11" s="58"/>
      <c r="M11" s="58"/>
      <c r="N11" s="58"/>
      <c r="O11" s="58"/>
      <c r="P11" s="58"/>
    </row>
    <row r="12" spans="1:18" s="53" customFormat="1" ht="15.95" customHeight="1">
      <c r="A12" s="47" t="s">
        <v>30</v>
      </c>
      <c r="B12" s="82">
        <v>76462</v>
      </c>
      <c r="C12" s="82">
        <v>3607</v>
      </c>
      <c r="D12" s="169">
        <f t="shared" si="0"/>
        <v>80069</v>
      </c>
      <c r="E12" s="82">
        <v>0</v>
      </c>
      <c r="F12" s="186">
        <f t="shared" si="1"/>
        <v>80069</v>
      </c>
      <c r="G12" s="44" t="s">
        <v>11</v>
      </c>
      <c r="H12" s="57"/>
      <c r="I12" s="57"/>
      <c r="J12" s="57"/>
      <c r="K12" s="57"/>
      <c r="L12" s="58"/>
      <c r="M12" s="58"/>
      <c r="N12" s="58"/>
      <c r="O12" s="58"/>
      <c r="P12" s="58"/>
    </row>
    <row r="13" spans="1:18" s="53" customFormat="1" ht="15.95" customHeight="1">
      <c r="A13" s="47" t="s">
        <v>31</v>
      </c>
      <c r="B13" s="82">
        <v>62173</v>
      </c>
      <c r="C13" s="82">
        <v>8216</v>
      </c>
      <c r="D13" s="169">
        <f t="shared" si="0"/>
        <v>70389</v>
      </c>
      <c r="E13" s="82">
        <v>9023</v>
      </c>
      <c r="F13" s="186">
        <f t="shared" si="1"/>
        <v>79412</v>
      </c>
      <c r="G13" s="44" t="s">
        <v>12</v>
      </c>
      <c r="H13" s="57"/>
      <c r="I13" s="57"/>
      <c r="J13" s="57"/>
      <c r="K13" s="57"/>
      <c r="L13" s="58"/>
      <c r="M13" s="58"/>
      <c r="N13" s="58"/>
      <c r="O13" s="58"/>
      <c r="P13" s="58"/>
    </row>
    <row r="14" spans="1:18" s="53" customFormat="1" ht="15.95" customHeight="1">
      <c r="A14" s="47" t="s">
        <v>32</v>
      </c>
      <c r="B14" s="82">
        <v>44360</v>
      </c>
      <c r="C14" s="82">
        <v>526</v>
      </c>
      <c r="D14" s="169">
        <f t="shared" si="0"/>
        <v>44886</v>
      </c>
      <c r="E14" s="82">
        <v>38209</v>
      </c>
      <c r="F14" s="186">
        <f t="shared" si="1"/>
        <v>83095</v>
      </c>
      <c r="G14" s="44" t="s">
        <v>13</v>
      </c>
      <c r="H14" s="57"/>
      <c r="I14" s="57"/>
      <c r="J14" s="57"/>
      <c r="K14" s="57"/>
      <c r="L14" s="58"/>
      <c r="M14" s="58"/>
      <c r="N14" s="58"/>
      <c r="O14" s="58"/>
      <c r="P14" s="58"/>
    </row>
    <row r="15" spans="1:18" s="53" customFormat="1" ht="15.95" customHeight="1">
      <c r="A15" s="47" t="s">
        <v>33</v>
      </c>
      <c r="B15" s="82">
        <v>44352</v>
      </c>
      <c r="C15" s="227">
        <v>0</v>
      </c>
      <c r="D15" s="169">
        <f t="shared" si="0"/>
        <v>44352</v>
      </c>
      <c r="E15" s="82">
        <v>35258</v>
      </c>
      <c r="F15" s="186">
        <f t="shared" si="1"/>
        <v>79610</v>
      </c>
      <c r="G15" s="44" t="s">
        <v>14</v>
      </c>
      <c r="H15" s="57"/>
      <c r="I15" s="57"/>
      <c r="J15" s="57"/>
      <c r="K15" s="57"/>
      <c r="L15" s="58"/>
      <c r="M15" s="58"/>
      <c r="N15" s="58"/>
      <c r="O15" s="58"/>
      <c r="P15" s="58"/>
    </row>
    <row r="16" spans="1:18" s="53" customFormat="1" ht="15.95" customHeight="1">
      <c r="A16" s="47" t="s">
        <v>34</v>
      </c>
      <c r="B16" s="82">
        <v>42764</v>
      </c>
      <c r="C16" s="82">
        <v>3706</v>
      </c>
      <c r="D16" s="169">
        <f t="shared" si="0"/>
        <v>46470</v>
      </c>
      <c r="E16" s="82">
        <v>39415</v>
      </c>
      <c r="F16" s="186">
        <f>C16+E16+B16</f>
        <v>85885</v>
      </c>
      <c r="G16" s="44" t="s">
        <v>15</v>
      </c>
      <c r="H16" s="57"/>
      <c r="I16" s="57"/>
      <c r="J16" s="57"/>
      <c r="K16" s="57"/>
      <c r="L16" s="58"/>
      <c r="M16" s="58"/>
      <c r="N16" s="58"/>
      <c r="O16" s="58"/>
      <c r="P16" s="58"/>
    </row>
    <row r="17" spans="1:16" s="53" customFormat="1" ht="15.95" customHeight="1">
      <c r="A17" s="47" t="s">
        <v>43</v>
      </c>
      <c r="B17" s="82">
        <v>45287</v>
      </c>
      <c r="C17" s="82">
        <v>5325</v>
      </c>
      <c r="D17" s="169">
        <f t="shared" si="0"/>
        <v>50612</v>
      </c>
      <c r="E17" s="82">
        <v>36044</v>
      </c>
      <c r="F17" s="186">
        <f t="shared" si="1"/>
        <v>86656</v>
      </c>
      <c r="G17" s="44" t="s">
        <v>16</v>
      </c>
      <c r="H17" s="57"/>
      <c r="I17" s="57"/>
      <c r="J17" s="57"/>
      <c r="K17" s="57"/>
      <c r="L17" s="58"/>
      <c r="M17" s="58"/>
      <c r="N17" s="58"/>
      <c r="O17" s="58"/>
      <c r="P17" s="58"/>
    </row>
    <row r="18" spans="1:16" s="53" customFormat="1" ht="15.95" customHeight="1">
      <c r="A18" s="47" t="s">
        <v>39</v>
      </c>
      <c r="B18" s="82">
        <v>44267</v>
      </c>
      <c r="C18" s="82">
        <v>8100</v>
      </c>
      <c r="D18" s="169">
        <f t="shared" si="0"/>
        <v>52367</v>
      </c>
      <c r="E18" s="82">
        <v>34744</v>
      </c>
      <c r="F18" s="186">
        <f t="shared" si="1"/>
        <v>87111</v>
      </c>
      <c r="G18" s="44" t="s">
        <v>17</v>
      </c>
      <c r="H18" s="57"/>
      <c r="I18" s="57"/>
      <c r="J18" s="57"/>
      <c r="K18" s="57"/>
      <c r="L18" s="58"/>
      <c r="M18" s="58"/>
      <c r="N18" s="58"/>
      <c r="O18" s="58"/>
      <c r="P18" s="58"/>
    </row>
    <row r="19" spans="1:16" s="53" customFormat="1" ht="15.95" customHeight="1">
      <c r="A19" s="47" t="s">
        <v>40</v>
      </c>
      <c r="B19" s="82">
        <v>48350</v>
      </c>
      <c r="C19" s="82">
        <v>1271</v>
      </c>
      <c r="D19" s="169">
        <f t="shared" si="0"/>
        <v>49621</v>
      </c>
      <c r="E19" s="82">
        <v>38436</v>
      </c>
      <c r="F19" s="186">
        <f t="shared" si="1"/>
        <v>88057</v>
      </c>
      <c r="G19" s="44" t="s">
        <v>18</v>
      </c>
      <c r="H19" s="57"/>
      <c r="I19" s="57"/>
      <c r="J19" s="57"/>
      <c r="K19" s="57"/>
      <c r="L19" s="58"/>
      <c r="M19" s="58"/>
      <c r="N19" s="58"/>
      <c r="O19" s="58"/>
      <c r="P19" s="58"/>
    </row>
    <row r="20" spans="1:16" s="26" customFormat="1" ht="15.95" customHeight="1">
      <c r="A20" s="48" t="s">
        <v>35</v>
      </c>
      <c r="B20" s="84">
        <f>B19+B18+B17+B16+B15+B14+B13+B12+B11+B10+B9+B8</f>
        <v>713820</v>
      </c>
      <c r="C20" s="84">
        <f>SUM(C8:C19)</f>
        <v>61480</v>
      </c>
      <c r="D20" s="154">
        <f>SUM(D8:D19)</f>
        <v>775300</v>
      </c>
      <c r="E20" s="84">
        <f>E19+E18+E17+E16+E15+E14+E13+E12+E11+E10+E9+E8</f>
        <v>369007</v>
      </c>
      <c r="F20" s="187">
        <f>SUM(F8:F19)</f>
        <v>1144307</v>
      </c>
      <c r="G20" s="45" t="s">
        <v>26</v>
      </c>
      <c r="H20" s="57"/>
      <c r="I20" s="58"/>
      <c r="J20" s="58"/>
      <c r="K20" s="58"/>
      <c r="L20" s="58"/>
      <c r="M20" s="58"/>
      <c r="N20" s="58"/>
      <c r="O20" s="59"/>
      <c r="P20" s="59"/>
    </row>
    <row r="21" spans="1:16" s="26" customFormat="1" ht="15.95" customHeight="1">
      <c r="A21" s="353" t="s">
        <v>98</v>
      </c>
      <c r="B21" s="83"/>
      <c r="C21" s="83"/>
      <c r="D21" s="358"/>
      <c r="E21" s="83"/>
      <c r="F21" s="83"/>
      <c r="G21" s="68" t="s">
        <v>109</v>
      </c>
      <c r="H21" s="57"/>
      <c r="I21" s="58"/>
      <c r="J21" s="58"/>
      <c r="K21" s="58"/>
      <c r="L21" s="58"/>
      <c r="M21" s="58"/>
      <c r="N21" s="58"/>
      <c r="O21" s="59"/>
      <c r="P21" s="59"/>
    </row>
    <row r="22" spans="1:16" ht="33" customHeight="1">
      <c r="A22" s="367" t="s">
        <v>275</v>
      </c>
      <c r="B22" s="367"/>
      <c r="C22" s="367"/>
      <c r="D22" s="367"/>
      <c r="E22" s="408" t="s">
        <v>283</v>
      </c>
      <c r="F22" s="408"/>
      <c r="G22" s="434"/>
      <c r="I22" s="140"/>
    </row>
    <row r="23" spans="1:16">
      <c r="B23" s="60"/>
      <c r="C23" s="7"/>
      <c r="D23" s="7"/>
      <c r="E23" s="7"/>
      <c r="F23" s="7"/>
    </row>
    <row r="24" spans="1:16">
      <c r="B24" s="61"/>
      <c r="C24" s="55"/>
      <c r="D24" s="55"/>
      <c r="E24" s="56"/>
      <c r="F24" s="55"/>
      <c r="G24" s="127"/>
      <c r="H24" s="127"/>
      <c r="I24" s="127"/>
    </row>
    <row r="25" spans="1:16">
      <c r="B25" s="61"/>
      <c r="C25" s="55"/>
      <c r="D25" s="55"/>
      <c r="E25" s="56"/>
      <c r="F25" s="55"/>
    </row>
    <row r="26" spans="1:16">
      <c r="B26" s="61"/>
      <c r="C26" s="55"/>
      <c r="D26" s="55"/>
      <c r="E26" s="56"/>
      <c r="F26" s="55"/>
    </row>
    <row r="27" spans="1:16">
      <c r="B27" s="61"/>
      <c r="C27" s="55"/>
      <c r="D27" s="55"/>
      <c r="E27" s="56"/>
      <c r="F27" s="55"/>
    </row>
    <row r="28" spans="1:16">
      <c r="B28" s="61"/>
      <c r="C28" s="55"/>
      <c r="D28" s="55"/>
      <c r="E28" s="56"/>
      <c r="F28" s="55"/>
    </row>
    <row r="29" spans="1:16">
      <c r="B29" s="61"/>
      <c r="C29" s="55"/>
      <c r="D29" s="55"/>
      <c r="E29" s="56"/>
      <c r="F29" s="55"/>
    </row>
    <row r="30" spans="1:16">
      <c r="B30" s="61"/>
      <c r="C30" s="55"/>
      <c r="D30" s="55"/>
      <c r="E30" s="56"/>
      <c r="F30" s="55"/>
    </row>
    <row r="31" spans="1:16">
      <c r="B31" s="61"/>
      <c r="C31" s="55"/>
      <c r="D31" s="55"/>
      <c r="E31" s="56"/>
      <c r="F31" s="55"/>
    </row>
    <row r="32" spans="1:16">
      <c r="B32" s="61"/>
      <c r="C32" s="55"/>
      <c r="D32" s="55"/>
      <c r="E32" s="56"/>
      <c r="F32" s="55"/>
    </row>
    <row r="33" spans="2:6">
      <c r="B33" s="61"/>
      <c r="C33" s="55"/>
      <c r="D33" s="55"/>
      <c r="E33" s="56"/>
      <c r="F33" s="55"/>
    </row>
    <row r="34" spans="2:6">
      <c r="B34" s="61"/>
      <c r="C34" s="55"/>
      <c r="D34" s="55"/>
      <c r="E34" s="56"/>
      <c r="F34" s="55"/>
    </row>
    <row r="35" spans="2:6">
      <c r="B35" s="61"/>
      <c r="C35" s="55"/>
      <c r="D35" s="55"/>
      <c r="E35" s="56"/>
      <c r="F35" s="55"/>
    </row>
    <row r="36" spans="2:6">
      <c r="B36" s="61"/>
      <c r="C36" s="61"/>
      <c r="D36" s="61"/>
      <c r="E36" s="61"/>
      <c r="F36" s="61"/>
    </row>
    <row r="37" spans="2:6">
      <c r="B37" s="61"/>
    </row>
    <row r="38" spans="2:6">
      <c r="B38" s="61"/>
    </row>
  </sheetData>
  <mergeCells count="9">
    <mergeCell ref="E22:G22"/>
    <mergeCell ref="A1:G1"/>
    <mergeCell ref="A2:G2"/>
    <mergeCell ref="A4:A7"/>
    <mergeCell ref="G4:G7"/>
    <mergeCell ref="F4:F7"/>
    <mergeCell ref="D6:D7"/>
    <mergeCell ref="E5:E6"/>
    <mergeCell ref="A22:D22"/>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7.xml><?xml version="1.0" encoding="utf-8"?>
<worksheet xmlns="http://schemas.openxmlformats.org/spreadsheetml/2006/main" xmlns:r="http://schemas.openxmlformats.org/officeDocument/2006/relationships">
  <dimension ref="A1:I24"/>
  <sheetViews>
    <sheetView rightToLeft="1" view="pageBreakPreview" zoomScaleNormal="100" zoomScaleSheetLayoutView="100" workbookViewId="0">
      <selection activeCell="H8" sqref="H8"/>
    </sheetView>
  </sheetViews>
  <sheetFormatPr defaultRowHeight="12.75"/>
  <cols>
    <col min="1" max="1" width="13.7109375" customWidth="1"/>
    <col min="2" max="2" width="25.140625" customWidth="1"/>
    <col min="3" max="3" width="23.5703125" customWidth="1"/>
    <col min="4" max="4" width="13.7109375" customWidth="1"/>
  </cols>
  <sheetData>
    <row r="1" spans="1:9" ht="36" customHeight="1">
      <c r="A1" s="392" t="s">
        <v>131</v>
      </c>
      <c r="B1" s="392"/>
      <c r="C1" s="392"/>
      <c r="D1" s="392"/>
    </row>
    <row r="2" spans="1:9" ht="44.25" customHeight="1">
      <c r="A2" s="392" t="s">
        <v>132</v>
      </c>
      <c r="B2" s="392"/>
      <c r="C2" s="392"/>
      <c r="D2" s="392"/>
    </row>
    <row r="3" spans="1:9">
      <c r="A3" s="1"/>
      <c r="B3" s="1"/>
      <c r="C3" s="1"/>
      <c r="D3" s="1"/>
    </row>
    <row r="4" spans="1:9" ht="37.5" customHeight="1">
      <c r="A4" s="441" t="s">
        <v>49</v>
      </c>
      <c r="B4" s="207" t="s">
        <v>85</v>
      </c>
      <c r="C4" s="207" t="s">
        <v>84</v>
      </c>
      <c r="D4" s="442" t="s">
        <v>50</v>
      </c>
    </row>
    <row r="5" spans="1:9" ht="24.75" customHeight="1">
      <c r="A5" s="441"/>
      <c r="B5" s="208" t="s">
        <v>82</v>
      </c>
      <c r="C5" s="208" t="s">
        <v>83</v>
      </c>
      <c r="D5" s="442"/>
      <c r="F5" s="2"/>
    </row>
    <row r="6" spans="1:9" ht="15.95" customHeight="1">
      <c r="A6" s="176">
        <v>2002</v>
      </c>
      <c r="B6" s="155">
        <v>30000</v>
      </c>
      <c r="C6" s="188">
        <v>147146</v>
      </c>
      <c r="D6" s="181">
        <v>2002</v>
      </c>
      <c r="F6" s="2"/>
    </row>
    <row r="7" spans="1:9" ht="15.95" customHeight="1">
      <c r="A7" s="176">
        <v>2003</v>
      </c>
      <c r="B7" s="156">
        <v>115000</v>
      </c>
      <c r="C7" s="189">
        <v>445426</v>
      </c>
      <c r="D7" s="181">
        <v>2003</v>
      </c>
    </row>
    <row r="8" spans="1:9" ht="15.95" customHeight="1">
      <c r="A8" s="176">
        <v>2004</v>
      </c>
      <c r="B8" s="156">
        <v>96000</v>
      </c>
      <c r="C8" s="189">
        <v>395065</v>
      </c>
      <c r="D8" s="181">
        <v>2004</v>
      </c>
    </row>
    <row r="9" spans="1:9" ht="15.95" customHeight="1">
      <c r="A9" s="176">
        <v>2005</v>
      </c>
      <c r="B9" s="156">
        <v>133740</v>
      </c>
      <c r="C9" s="189">
        <v>500519</v>
      </c>
      <c r="D9" s="181">
        <v>2005</v>
      </c>
    </row>
    <row r="10" spans="1:9" ht="15.95" customHeight="1">
      <c r="A10" s="176">
        <v>2006</v>
      </c>
      <c r="B10" s="156">
        <v>74663</v>
      </c>
      <c r="C10" s="189">
        <v>345307</v>
      </c>
      <c r="D10" s="181">
        <v>2006</v>
      </c>
    </row>
    <row r="11" spans="1:9" ht="15.95" customHeight="1">
      <c r="A11" s="176">
        <v>2007</v>
      </c>
      <c r="B11" s="156">
        <v>101071</v>
      </c>
      <c r="C11" s="189">
        <v>404695</v>
      </c>
      <c r="D11" s="181">
        <v>2007</v>
      </c>
    </row>
    <row r="12" spans="1:9" ht="15.95" customHeight="1">
      <c r="A12" s="176">
        <v>2008</v>
      </c>
      <c r="B12" s="156">
        <v>100663</v>
      </c>
      <c r="C12" s="189">
        <v>410312</v>
      </c>
      <c r="D12" s="181">
        <v>2008</v>
      </c>
    </row>
    <row r="13" spans="1:9" ht="15.95" customHeight="1">
      <c r="A13" s="176">
        <v>2009</v>
      </c>
      <c r="B13" s="156">
        <v>107613</v>
      </c>
      <c r="C13" s="190">
        <v>430340</v>
      </c>
      <c r="D13" s="181">
        <v>2009</v>
      </c>
    </row>
    <row r="14" spans="1:9" ht="15.95" customHeight="1">
      <c r="A14" s="176">
        <v>2010</v>
      </c>
      <c r="B14" s="156">
        <v>69660</v>
      </c>
      <c r="C14" s="190">
        <v>304985</v>
      </c>
      <c r="D14" s="181">
        <v>2010</v>
      </c>
    </row>
    <row r="15" spans="1:9" ht="15.95" customHeight="1">
      <c r="A15" s="177">
        <v>2011</v>
      </c>
      <c r="B15" s="156">
        <v>134010</v>
      </c>
      <c r="C15" s="190">
        <v>542440</v>
      </c>
      <c r="D15" s="182">
        <v>2011</v>
      </c>
    </row>
    <row r="16" spans="1:9" ht="15.95" customHeight="1">
      <c r="A16" s="177">
        <v>2012</v>
      </c>
      <c r="B16" s="157">
        <v>94642</v>
      </c>
      <c r="C16" s="191">
        <v>391966</v>
      </c>
      <c r="D16" s="182">
        <v>2012</v>
      </c>
      <c r="I16" s="126"/>
    </row>
    <row r="17" spans="1:9" ht="15.95" customHeight="1">
      <c r="A17" s="177">
        <v>2013</v>
      </c>
      <c r="B17" s="172">
        <v>100898</v>
      </c>
      <c r="C17" s="191">
        <v>402607</v>
      </c>
      <c r="D17" s="182">
        <v>2013</v>
      </c>
      <c r="I17" s="126"/>
    </row>
    <row r="18" spans="1:9" ht="15.95" customHeight="1">
      <c r="A18" s="177">
        <v>2014</v>
      </c>
      <c r="B18" s="157">
        <v>63373</v>
      </c>
      <c r="C18" s="191">
        <v>266054</v>
      </c>
      <c r="D18" s="182">
        <v>2014</v>
      </c>
      <c r="F18" s="142"/>
      <c r="I18" s="126"/>
    </row>
    <row r="19" spans="1:9" ht="15.95" customHeight="1">
      <c r="A19" s="200">
        <v>2015</v>
      </c>
      <c r="B19" s="157">
        <v>80934</v>
      </c>
      <c r="C19" s="191">
        <v>354970</v>
      </c>
      <c r="D19" s="182">
        <v>2015</v>
      </c>
      <c r="F19" s="142"/>
      <c r="I19" s="126"/>
    </row>
    <row r="20" spans="1:9" ht="15.95" customHeight="1">
      <c r="A20" s="177">
        <v>2016</v>
      </c>
      <c r="B20" s="157">
        <v>82760</v>
      </c>
      <c r="C20" s="191">
        <v>338916</v>
      </c>
      <c r="D20" s="228">
        <v>2016</v>
      </c>
      <c r="F20" s="142"/>
      <c r="I20" s="126"/>
    </row>
    <row r="21" spans="1:9" ht="15.95" customHeight="1">
      <c r="A21" s="201">
        <v>2017</v>
      </c>
      <c r="B21" s="173">
        <v>91325</v>
      </c>
      <c r="C21" s="192">
        <v>369007</v>
      </c>
      <c r="D21" s="202">
        <v>2017</v>
      </c>
      <c r="F21" s="142"/>
      <c r="I21" s="126"/>
    </row>
    <row r="22" spans="1:9" ht="38.25" customHeight="1">
      <c r="A22" s="367" t="s">
        <v>281</v>
      </c>
      <c r="B22" s="367"/>
      <c r="C22" s="389" t="s">
        <v>282</v>
      </c>
      <c r="D22" s="389"/>
      <c r="F22" s="126"/>
    </row>
    <row r="24" spans="1:9">
      <c r="E24" s="128"/>
      <c r="F24" s="129"/>
      <c r="G24" s="128"/>
      <c r="H24" s="128"/>
    </row>
  </sheetData>
  <mergeCells count="6">
    <mergeCell ref="A1:D1"/>
    <mergeCell ref="A4:A5"/>
    <mergeCell ref="D4:D5"/>
    <mergeCell ref="A2:D2"/>
    <mergeCell ref="A22:B22"/>
    <mergeCell ref="C22:D22"/>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8.xml><?xml version="1.0" encoding="utf-8"?>
<worksheet xmlns="http://schemas.openxmlformats.org/spreadsheetml/2006/main" xmlns:r="http://schemas.openxmlformats.org/officeDocument/2006/relationships">
  <dimension ref="A1:M41"/>
  <sheetViews>
    <sheetView rightToLeft="1" view="pageBreakPreview" zoomScaleNormal="100" zoomScaleSheetLayoutView="100" workbookViewId="0">
      <selection activeCell="J21" sqref="J21"/>
    </sheetView>
  </sheetViews>
  <sheetFormatPr defaultRowHeight="15" customHeight="1"/>
  <cols>
    <col min="1" max="1" width="26.85546875" style="6" customWidth="1"/>
    <col min="2" max="2" width="12.7109375" style="6" customWidth="1"/>
    <col min="3" max="3" width="11.5703125" style="6" customWidth="1"/>
    <col min="4" max="4" width="12.85546875" style="6" customWidth="1"/>
    <col min="5" max="5" width="11" style="6" customWidth="1"/>
    <col min="6" max="6" width="12.28515625" style="6" customWidth="1"/>
    <col min="7" max="7" width="31.42578125" style="6" customWidth="1"/>
    <col min="8" max="16384" width="9.140625" style="6"/>
  </cols>
  <sheetData>
    <row r="1" spans="1:13" s="20" customFormat="1" ht="21" customHeight="1">
      <c r="A1" s="443" t="s">
        <v>120</v>
      </c>
      <c r="B1" s="443"/>
      <c r="C1" s="443"/>
      <c r="D1" s="443"/>
      <c r="E1" s="443"/>
      <c r="F1" s="443"/>
      <c r="G1" s="443"/>
    </row>
    <row r="2" spans="1:13" ht="15.95" customHeight="1">
      <c r="A2" s="444" t="s">
        <v>265</v>
      </c>
      <c r="B2" s="444"/>
      <c r="C2" s="444"/>
      <c r="D2" s="444"/>
      <c r="E2" s="444"/>
      <c r="F2" s="444"/>
      <c r="G2" s="444"/>
    </row>
    <row r="3" spans="1:13" ht="6" customHeight="1">
      <c r="A3" s="42"/>
      <c r="B3" s="42"/>
      <c r="C3" s="42"/>
      <c r="D3" s="35"/>
      <c r="E3" s="29"/>
      <c r="F3" s="29"/>
      <c r="G3" s="43"/>
    </row>
    <row r="4" spans="1:13" s="21" customFormat="1" ht="15.95" customHeight="1">
      <c r="A4" s="445" t="s">
        <v>92</v>
      </c>
      <c r="B4" s="71" t="s">
        <v>254</v>
      </c>
      <c r="C4" s="36"/>
      <c r="D4" s="37"/>
      <c r="E4" s="37"/>
      <c r="F4" s="131" t="s">
        <v>112</v>
      </c>
      <c r="G4" s="448" t="s">
        <v>1</v>
      </c>
    </row>
    <row r="5" spans="1:13" s="22" customFormat="1" ht="37.5" customHeight="1">
      <c r="A5" s="446"/>
      <c r="B5" s="38" t="s">
        <v>59</v>
      </c>
      <c r="C5" s="39" t="s">
        <v>55</v>
      </c>
      <c r="D5" s="38" t="s">
        <v>56</v>
      </c>
      <c r="E5" s="38" t="s">
        <v>61</v>
      </c>
      <c r="F5" s="39" t="s">
        <v>57</v>
      </c>
      <c r="G5" s="449"/>
    </row>
    <row r="6" spans="1:13" s="22" customFormat="1" ht="42" customHeight="1">
      <c r="A6" s="447"/>
      <c r="B6" s="40" t="s">
        <v>60</v>
      </c>
      <c r="C6" s="49" t="s">
        <v>21</v>
      </c>
      <c r="D6" s="40" t="s">
        <v>22</v>
      </c>
      <c r="E6" s="40" t="s">
        <v>62</v>
      </c>
      <c r="F6" s="40" t="s">
        <v>23</v>
      </c>
      <c r="G6" s="450"/>
    </row>
    <row r="7" spans="1:13" s="25" customFormat="1" ht="15.95" customHeight="1">
      <c r="A7" s="51" t="s">
        <v>36</v>
      </c>
      <c r="B7" s="161">
        <v>61.56</v>
      </c>
      <c r="C7" s="75">
        <v>5.51</v>
      </c>
      <c r="D7" s="198">
        <v>6.47</v>
      </c>
      <c r="E7" s="75">
        <v>6.14</v>
      </c>
      <c r="F7" s="162">
        <v>5.69</v>
      </c>
      <c r="G7" s="70" t="s">
        <v>19</v>
      </c>
      <c r="H7" s="124"/>
      <c r="I7" s="124"/>
      <c r="J7" s="124"/>
      <c r="K7" s="124"/>
      <c r="L7" s="124"/>
      <c r="M7" s="124"/>
    </row>
    <row r="8" spans="1:13" s="25" customFormat="1" ht="15.95" customHeight="1">
      <c r="A8" s="51" t="s">
        <v>27</v>
      </c>
      <c r="B8" s="161">
        <v>64.66</v>
      </c>
      <c r="C8" s="75">
        <v>5.51</v>
      </c>
      <c r="D8" s="75">
        <v>6.66</v>
      </c>
      <c r="E8" s="75">
        <v>6.14</v>
      </c>
      <c r="F8" s="162">
        <v>5.69</v>
      </c>
      <c r="G8" s="70" t="s">
        <v>8</v>
      </c>
      <c r="H8" s="124"/>
      <c r="I8" s="124"/>
      <c r="J8" s="124"/>
      <c r="K8" s="124"/>
      <c r="L8" s="124"/>
      <c r="M8" s="124"/>
    </row>
    <row r="9" spans="1:13" s="25" customFormat="1" ht="15.95" customHeight="1">
      <c r="A9" s="51" t="s">
        <v>28</v>
      </c>
      <c r="B9" s="161">
        <v>66.930000000000007</v>
      </c>
      <c r="C9" s="75">
        <v>5.49</v>
      </c>
      <c r="D9" s="75">
        <v>6.44</v>
      </c>
      <c r="E9" s="75">
        <v>6.04</v>
      </c>
      <c r="F9" s="162">
        <v>5.58</v>
      </c>
      <c r="G9" s="70" t="s">
        <v>9</v>
      </c>
      <c r="H9" s="124"/>
      <c r="I9" s="124"/>
      <c r="J9" s="124"/>
      <c r="K9" s="124"/>
      <c r="L9" s="124"/>
      <c r="M9" s="124"/>
    </row>
    <row r="10" spans="1:13" s="25" customFormat="1" ht="15.95" customHeight="1">
      <c r="A10" s="51" t="s">
        <v>29</v>
      </c>
      <c r="B10" s="161">
        <v>65.67</v>
      </c>
      <c r="C10" s="75">
        <v>5.31</v>
      </c>
      <c r="D10" s="75">
        <v>6.43</v>
      </c>
      <c r="E10" s="75">
        <v>5.9</v>
      </c>
      <c r="F10" s="162">
        <v>5.4</v>
      </c>
      <c r="G10" s="70" t="s">
        <v>10</v>
      </c>
      <c r="H10" s="124"/>
      <c r="I10" s="124"/>
      <c r="J10" s="124"/>
      <c r="K10" s="124"/>
      <c r="L10" s="124"/>
      <c r="M10" s="124"/>
    </row>
    <row r="11" spans="1:13" s="25" customFormat="1" ht="15.95" customHeight="1">
      <c r="A11" s="51" t="s">
        <v>30</v>
      </c>
      <c r="B11" s="161">
        <v>63.05</v>
      </c>
      <c r="C11" s="75">
        <v>5.36</v>
      </c>
      <c r="D11" s="75">
        <v>6.54</v>
      </c>
      <c r="E11" s="75">
        <v>5.9</v>
      </c>
      <c r="F11" s="162">
        <v>5.52</v>
      </c>
      <c r="G11" s="70" t="s">
        <v>11</v>
      </c>
      <c r="H11" s="124"/>
      <c r="I11" s="124"/>
      <c r="J11" s="124"/>
      <c r="K11" s="124"/>
      <c r="L11" s="124"/>
      <c r="M11" s="124"/>
    </row>
    <row r="12" spans="1:13" s="25" customFormat="1" ht="15.95" customHeight="1">
      <c r="A12" s="51" t="s">
        <v>37</v>
      </c>
      <c r="B12" s="161">
        <v>62.04</v>
      </c>
      <c r="C12" s="75">
        <v>5.37</v>
      </c>
      <c r="D12" s="75">
        <v>6.73</v>
      </c>
      <c r="E12" s="75">
        <v>5.94</v>
      </c>
      <c r="F12" s="162">
        <v>5.49</v>
      </c>
      <c r="G12" s="70" t="s">
        <v>12</v>
      </c>
      <c r="H12" s="124"/>
      <c r="I12" s="124"/>
      <c r="J12" s="124"/>
      <c r="K12" s="124"/>
      <c r="L12" s="124"/>
      <c r="M12" s="124"/>
    </row>
    <row r="13" spans="1:13" s="25" customFormat="1" ht="15.95" customHeight="1">
      <c r="A13" s="51" t="s">
        <v>32</v>
      </c>
      <c r="B13" s="161">
        <v>60.67</v>
      </c>
      <c r="C13" s="75">
        <v>5.15</v>
      </c>
      <c r="D13" s="75">
        <v>6.68</v>
      </c>
      <c r="E13" s="75">
        <v>5.71</v>
      </c>
      <c r="F13" s="162">
        <v>5.34</v>
      </c>
      <c r="G13" s="70" t="s">
        <v>13</v>
      </c>
      <c r="H13" s="124"/>
      <c r="I13" s="124"/>
      <c r="J13" s="124"/>
      <c r="K13" s="124"/>
      <c r="L13" s="124"/>
      <c r="M13" s="124"/>
    </row>
    <row r="14" spans="1:13" s="25" customFormat="1" ht="15.95" customHeight="1">
      <c r="A14" s="51" t="s">
        <v>33</v>
      </c>
      <c r="B14" s="161">
        <v>59.04</v>
      </c>
      <c r="C14" s="75">
        <v>5.36</v>
      </c>
      <c r="D14" s="75">
        <v>6.54</v>
      </c>
      <c r="E14" s="75">
        <v>5.89</v>
      </c>
      <c r="F14" s="162">
        <v>5.55</v>
      </c>
      <c r="G14" s="70" t="s">
        <v>14</v>
      </c>
      <c r="H14" s="124"/>
      <c r="I14" s="124"/>
      <c r="J14" s="124"/>
      <c r="K14" s="124"/>
      <c r="L14" s="124"/>
      <c r="M14" s="124"/>
    </row>
    <row r="15" spans="1:13" s="25" customFormat="1" ht="15.95" customHeight="1">
      <c r="A15" s="51" t="s">
        <v>34</v>
      </c>
      <c r="B15" s="161">
        <v>61.56</v>
      </c>
      <c r="C15" s="75">
        <v>5.38</v>
      </c>
      <c r="D15" s="75">
        <v>6.69</v>
      </c>
      <c r="E15" s="75">
        <v>5.95</v>
      </c>
      <c r="F15" s="162">
        <v>5.55</v>
      </c>
      <c r="G15" s="70" t="s">
        <v>15</v>
      </c>
      <c r="H15" s="124"/>
      <c r="I15" s="124"/>
      <c r="J15" s="124"/>
      <c r="K15" s="124"/>
      <c r="L15" s="124"/>
      <c r="M15" s="124"/>
    </row>
    <row r="16" spans="1:13" s="25" customFormat="1" ht="15.95" customHeight="1">
      <c r="A16" s="51" t="s">
        <v>38</v>
      </c>
      <c r="B16" s="161">
        <v>61.82</v>
      </c>
      <c r="C16" s="75">
        <v>5.58</v>
      </c>
      <c r="D16" s="75">
        <v>7.14</v>
      </c>
      <c r="E16" s="75">
        <v>6.07</v>
      </c>
      <c r="F16" s="162">
        <v>5.72</v>
      </c>
      <c r="G16" s="70" t="s">
        <v>16</v>
      </c>
      <c r="H16" s="124"/>
      <c r="I16" s="124"/>
      <c r="J16" s="124"/>
      <c r="K16" s="124"/>
      <c r="L16" s="124"/>
      <c r="M16" s="124"/>
    </row>
    <row r="17" spans="1:13" s="25" customFormat="1" ht="15.95" customHeight="1">
      <c r="A17" s="51" t="s">
        <v>39</v>
      </c>
      <c r="B17" s="161">
        <v>63.25</v>
      </c>
      <c r="C17" s="75">
        <v>5.56</v>
      </c>
      <c r="D17" s="75">
        <v>7.1</v>
      </c>
      <c r="E17" s="75">
        <v>6.01</v>
      </c>
      <c r="F17" s="162">
        <v>5.76</v>
      </c>
      <c r="G17" s="70" t="s">
        <v>17</v>
      </c>
      <c r="H17" s="124"/>
      <c r="I17" s="124"/>
      <c r="J17" s="124"/>
      <c r="K17" s="124"/>
      <c r="L17" s="124"/>
      <c r="M17" s="124"/>
    </row>
    <row r="18" spans="1:13" s="25" customFormat="1" ht="15.95" customHeight="1">
      <c r="A18" s="51" t="s">
        <v>40</v>
      </c>
      <c r="B18" s="161">
        <v>64.88</v>
      </c>
      <c r="C18" s="75">
        <v>5.65</v>
      </c>
      <c r="D18" s="75">
        <v>6.95</v>
      </c>
      <c r="E18" s="75">
        <v>6.14</v>
      </c>
      <c r="F18" s="162">
        <v>5.81</v>
      </c>
      <c r="G18" s="70" t="s">
        <v>18</v>
      </c>
      <c r="H18" s="124"/>
      <c r="I18" s="124"/>
      <c r="J18" s="124"/>
      <c r="K18" s="124"/>
      <c r="L18" s="124"/>
      <c r="M18" s="124"/>
    </row>
    <row r="19" spans="1:13" s="21" customFormat="1" ht="15.95" customHeight="1">
      <c r="A19" s="69" t="s">
        <v>41</v>
      </c>
      <c r="B19" s="163">
        <f>ROUND(AVERAGE(B7:B18),2)</f>
        <v>62.93</v>
      </c>
      <c r="C19" s="76">
        <f>ROUND(AVERAGE(C7:C18),2)</f>
        <v>5.44</v>
      </c>
      <c r="D19" s="76">
        <f>ROUND(AVERAGE(D7:D18),2)</f>
        <v>6.7</v>
      </c>
      <c r="E19" s="76">
        <v>5.98</v>
      </c>
      <c r="F19" s="199">
        <f>ROUND(AVERAGE(F7:F18),2)</f>
        <v>5.59</v>
      </c>
      <c r="G19" s="197" t="s">
        <v>111</v>
      </c>
    </row>
    <row r="20" spans="1:13" s="7" customFormat="1" ht="36.75" customHeight="1">
      <c r="A20" s="419" t="s">
        <v>270</v>
      </c>
      <c r="B20" s="419"/>
      <c r="C20" s="419"/>
      <c r="D20" s="419"/>
      <c r="E20" s="368" t="s">
        <v>271</v>
      </c>
      <c r="F20" s="368"/>
      <c r="G20" s="451"/>
    </row>
    <row r="21" spans="1:13" s="7" customFormat="1" ht="30" customHeight="1">
      <c r="A21" s="410" t="s">
        <v>114</v>
      </c>
      <c r="B21" s="410"/>
      <c r="C21" s="410"/>
      <c r="D21" s="410"/>
      <c r="E21" s="368" t="s">
        <v>115</v>
      </c>
      <c r="F21" s="368"/>
      <c r="G21" s="368"/>
    </row>
    <row r="22" spans="1:13" s="7" customFormat="1" ht="31.5" customHeight="1">
      <c r="A22" s="367" t="s">
        <v>121</v>
      </c>
      <c r="B22" s="367"/>
      <c r="C22" s="367"/>
      <c r="D22" s="367"/>
      <c r="E22" s="453" t="s">
        <v>122</v>
      </c>
      <c r="F22" s="368"/>
      <c r="G22" s="368"/>
      <c r="H22" s="8"/>
      <c r="I22" s="8"/>
      <c r="J22" s="8"/>
    </row>
    <row r="23" spans="1:13" s="7" customFormat="1" ht="15" customHeight="1">
      <c r="A23" s="454"/>
      <c r="B23" s="455"/>
      <c r="C23" s="455"/>
      <c r="D23" s="455"/>
      <c r="E23" s="9"/>
      <c r="F23" s="9"/>
      <c r="G23" s="9"/>
      <c r="H23" s="9"/>
      <c r="I23" s="9"/>
      <c r="J23" s="9"/>
    </row>
    <row r="24" spans="1:13" s="7" customFormat="1" ht="15" customHeight="1">
      <c r="A24" s="456"/>
      <c r="B24" s="458"/>
      <c r="C24" s="458"/>
      <c r="D24" s="458"/>
      <c r="E24" s="458"/>
      <c r="F24" s="458"/>
      <c r="G24" s="458"/>
      <c r="H24" s="458"/>
      <c r="I24" s="458"/>
      <c r="J24" s="452"/>
    </row>
    <row r="25" spans="1:13" s="7" customFormat="1" ht="15" customHeight="1">
      <c r="A25" s="457"/>
      <c r="B25" s="10"/>
      <c r="C25" s="10"/>
      <c r="D25" s="10"/>
      <c r="E25" s="10"/>
      <c r="F25" s="10"/>
      <c r="G25" s="10"/>
      <c r="H25" s="10"/>
      <c r="I25" s="11"/>
      <c r="J25" s="452"/>
    </row>
    <row r="26" spans="1:13" s="7" customFormat="1" ht="15" customHeight="1">
      <c r="A26" s="457"/>
      <c r="B26" s="12"/>
      <c r="C26" s="12"/>
      <c r="D26" s="12"/>
      <c r="E26" s="12"/>
      <c r="F26" s="12"/>
      <c r="G26" s="12"/>
      <c r="H26" s="12"/>
      <c r="I26" s="13"/>
      <c r="J26" s="452"/>
    </row>
    <row r="27" spans="1:13" s="7" customFormat="1" ht="15" customHeight="1">
      <c r="A27" s="14">
        <f>SUM(B7:B18)/12</f>
        <v>62.927500000000002</v>
      </c>
      <c r="B27" s="14">
        <f>SUM(C7:C18)/12</f>
        <v>5.4358333333333304</v>
      </c>
      <c r="C27" s="14">
        <f>SUM(D7:D18)/12</f>
        <v>6.6974999999999998</v>
      </c>
      <c r="D27" s="14">
        <f>SUM(E7:E18)/12</f>
        <v>5.9858333333333302</v>
      </c>
      <c r="E27" s="14">
        <f>SUM(F7:F18)/12</f>
        <v>5.5916666666666703</v>
      </c>
      <c r="F27" s="14"/>
      <c r="G27" s="15"/>
      <c r="H27" s="15"/>
      <c r="I27" s="15"/>
      <c r="J27" s="16"/>
    </row>
    <row r="28" spans="1:13" s="7" customFormat="1" ht="15" customHeight="1">
      <c r="A28" s="14">
        <f>ROUND(A27,2)</f>
        <v>62.93</v>
      </c>
      <c r="B28" s="14">
        <f>ROUND(B27,2)</f>
        <v>5.44</v>
      </c>
      <c r="C28" s="14">
        <f>ROUND(C27,2)</f>
        <v>6.7</v>
      </c>
      <c r="D28" s="14">
        <f>ROUND(D27,2)</f>
        <v>5.99</v>
      </c>
      <c r="E28" s="14">
        <f>ROUND(E27,2)</f>
        <v>5.59</v>
      </c>
      <c r="F28" s="14"/>
      <c r="G28" s="15"/>
      <c r="H28" s="15"/>
      <c r="I28" s="15"/>
      <c r="J28" s="16"/>
    </row>
    <row r="29" spans="1:13" s="7" customFormat="1" ht="15" customHeight="1">
      <c r="A29" s="151">
        <f>B19-A28</f>
        <v>0</v>
      </c>
      <c r="B29" s="151">
        <f>C19-B28</f>
        <v>0</v>
      </c>
      <c r="C29" s="151">
        <f>D19-C28</f>
        <v>0</v>
      </c>
      <c r="D29" s="151">
        <f>E19-D28</f>
        <v>-0.01</v>
      </c>
      <c r="E29" s="151">
        <f>F19-E28</f>
        <v>0</v>
      </c>
      <c r="F29" s="151"/>
      <c r="G29" s="15"/>
      <c r="H29" s="15"/>
      <c r="I29" s="15"/>
      <c r="J29" s="16"/>
    </row>
    <row r="30" spans="1:13" s="7" customFormat="1" ht="15" customHeight="1">
      <c r="A30" s="14"/>
      <c r="B30" s="15"/>
      <c r="C30" s="15"/>
      <c r="D30" s="15"/>
      <c r="E30" s="15"/>
      <c r="F30" s="15"/>
      <c r="G30" s="15"/>
      <c r="H30" s="15"/>
      <c r="I30" s="15"/>
      <c r="J30" s="16"/>
    </row>
    <row r="31" spans="1:13" s="7" customFormat="1" ht="15" customHeight="1">
      <c r="A31" s="14"/>
      <c r="B31" s="15"/>
      <c r="C31" s="15"/>
      <c r="D31" s="15"/>
      <c r="E31" s="15"/>
      <c r="F31" s="15"/>
      <c r="G31" s="15"/>
      <c r="H31" s="15"/>
      <c r="I31" s="15"/>
      <c r="J31" s="16"/>
    </row>
    <row r="32" spans="1:13" s="7" customFormat="1" ht="15" customHeight="1">
      <c r="A32" s="14"/>
      <c r="B32" s="15"/>
      <c r="C32" s="15"/>
      <c r="D32" s="15"/>
      <c r="E32" s="15"/>
      <c r="F32" s="15"/>
      <c r="G32" s="15"/>
      <c r="H32" s="15"/>
      <c r="I32" s="15"/>
      <c r="J32" s="16"/>
    </row>
    <row r="33" spans="1:10" s="7" customFormat="1" ht="15" customHeight="1">
      <c r="A33" s="14"/>
      <c r="B33" s="15"/>
      <c r="C33" s="15"/>
      <c r="D33" s="15"/>
      <c r="E33" s="15"/>
      <c r="F33" s="15"/>
      <c r="G33" s="15"/>
      <c r="H33" s="15"/>
      <c r="I33" s="15"/>
      <c r="J33" s="16"/>
    </row>
    <row r="34" spans="1:10" s="7" customFormat="1" ht="15" customHeight="1">
      <c r="A34" s="17"/>
      <c r="B34" s="18"/>
      <c r="C34" s="18"/>
      <c r="D34" s="18"/>
      <c r="E34" s="18"/>
      <c r="F34" s="18"/>
      <c r="G34" s="19"/>
    </row>
    <row r="35" spans="1:10" s="7" customFormat="1" ht="15" customHeight="1">
      <c r="A35" s="17"/>
      <c r="B35" s="18"/>
      <c r="C35" s="18"/>
      <c r="D35" s="18"/>
      <c r="E35" s="18"/>
      <c r="F35" s="18"/>
      <c r="G35" s="19"/>
    </row>
    <row r="36" spans="1:10" s="7" customFormat="1" ht="15" customHeight="1">
      <c r="A36" s="17"/>
      <c r="B36" s="18"/>
      <c r="C36" s="18"/>
      <c r="D36" s="18"/>
      <c r="E36" s="18"/>
      <c r="F36" s="18"/>
      <c r="G36" s="19"/>
    </row>
    <row r="37" spans="1:10" s="7" customFormat="1" ht="15" customHeight="1">
      <c r="A37" s="17"/>
      <c r="B37" s="18"/>
      <c r="C37" s="18"/>
      <c r="D37" s="18"/>
      <c r="E37" s="18"/>
      <c r="F37" s="18"/>
      <c r="G37" s="19"/>
    </row>
    <row r="38" spans="1:10" s="7" customFormat="1" ht="15" customHeight="1">
      <c r="A38" s="17"/>
      <c r="B38" s="18"/>
      <c r="C38" s="18"/>
      <c r="D38" s="18"/>
      <c r="E38" s="18"/>
      <c r="F38" s="18"/>
      <c r="G38" s="19"/>
    </row>
    <row r="39" spans="1:10" s="7" customFormat="1" ht="15" customHeight="1">
      <c r="A39" s="17"/>
      <c r="B39" s="18"/>
      <c r="C39" s="18"/>
      <c r="D39" s="18"/>
      <c r="E39" s="18"/>
      <c r="F39" s="18"/>
      <c r="G39" s="19"/>
    </row>
    <row r="40" spans="1:10" s="7" customFormat="1" ht="15" customHeight="1">
      <c r="A40" s="17"/>
      <c r="B40" s="18"/>
      <c r="C40" s="18"/>
      <c r="D40" s="18"/>
      <c r="E40" s="18"/>
      <c r="F40" s="18"/>
      <c r="G40" s="19"/>
    </row>
    <row r="41" spans="1:10" s="7" customFormat="1" ht="15" customHeight="1">
      <c r="A41" s="17"/>
      <c r="B41" s="23"/>
      <c r="C41" s="23"/>
      <c r="D41" s="23"/>
      <c r="E41" s="23"/>
      <c r="F41" s="23"/>
      <c r="G41" s="19"/>
    </row>
  </sheetData>
  <mergeCells count="14">
    <mergeCell ref="J24:J26"/>
    <mergeCell ref="A21:D21"/>
    <mergeCell ref="E21:G21"/>
    <mergeCell ref="A22:D22"/>
    <mergeCell ref="E22:G22"/>
    <mergeCell ref="A23:D23"/>
    <mergeCell ref="A24:A26"/>
    <mergeCell ref="B24:I24"/>
    <mergeCell ref="A1:G1"/>
    <mergeCell ref="A2:G2"/>
    <mergeCell ref="A4:A6"/>
    <mergeCell ref="G4:G6"/>
    <mergeCell ref="A20:D20"/>
    <mergeCell ref="E20:G20"/>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9.xml><?xml version="1.0" encoding="utf-8"?>
<worksheet xmlns="http://schemas.openxmlformats.org/spreadsheetml/2006/main" xmlns:r="http://schemas.openxmlformats.org/officeDocument/2006/relationships">
  <sheetPr codeName="Sheet17"/>
  <dimension ref="A1:M41"/>
  <sheetViews>
    <sheetView rightToLeft="1" view="pageBreakPreview" zoomScaleNormal="100" zoomScaleSheetLayoutView="100" workbookViewId="0">
      <selection activeCell="K5" sqref="K5"/>
    </sheetView>
  </sheetViews>
  <sheetFormatPr defaultRowHeight="15" customHeight="1"/>
  <cols>
    <col min="1" max="1" width="26.85546875" style="6" customWidth="1"/>
    <col min="2" max="2" width="12.7109375" style="6" customWidth="1"/>
    <col min="3" max="3" width="11.5703125" style="6" customWidth="1"/>
    <col min="4" max="4" width="12.85546875" style="6" customWidth="1"/>
    <col min="5" max="5" width="11" style="6" customWidth="1"/>
    <col min="6" max="6" width="12.28515625" style="6" customWidth="1"/>
    <col min="7" max="7" width="31.42578125" style="6" customWidth="1"/>
    <col min="8" max="16384" width="9.140625" style="6"/>
  </cols>
  <sheetData>
    <row r="1" spans="1:13" s="20" customFormat="1" ht="21" customHeight="1">
      <c r="A1" s="443" t="s">
        <v>123</v>
      </c>
      <c r="B1" s="443"/>
      <c r="C1" s="443"/>
      <c r="D1" s="443"/>
      <c r="E1" s="443"/>
      <c r="F1" s="443"/>
      <c r="G1" s="443"/>
    </row>
    <row r="2" spans="1:13" ht="15.95" customHeight="1">
      <c r="A2" s="444" t="s">
        <v>124</v>
      </c>
      <c r="B2" s="444"/>
      <c r="C2" s="444"/>
      <c r="D2" s="444"/>
      <c r="E2" s="444"/>
      <c r="F2" s="444"/>
      <c r="G2" s="444"/>
    </row>
    <row r="3" spans="1:13" ht="6" customHeight="1">
      <c r="A3" s="42"/>
      <c r="B3" s="42"/>
      <c r="C3" s="42"/>
      <c r="D3" s="35"/>
      <c r="E3" s="29"/>
      <c r="F3" s="29"/>
      <c r="G3" s="43"/>
    </row>
    <row r="4" spans="1:13" s="21" customFormat="1" ht="15.95" customHeight="1">
      <c r="A4" s="445" t="s">
        <v>92</v>
      </c>
      <c r="B4" s="71" t="s">
        <v>254</v>
      </c>
      <c r="C4" s="36"/>
      <c r="D4" s="37"/>
      <c r="E4" s="37"/>
      <c r="F4" s="131" t="s">
        <v>112</v>
      </c>
      <c r="G4" s="448" t="s">
        <v>1</v>
      </c>
    </row>
    <row r="5" spans="1:13" s="22" customFormat="1" ht="38.25" customHeight="1">
      <c r="A5" s="446"/>
      <c r="B5" s="38" t="s">
        <v>59</v>
      </c>
      <c r="C5" s="39" t="s">
        <v>55</v>
      </c>
      <c r="D5" s="38" t="s">
        <v>56</v>
      </c>
      <c r="E5" s="38" t="s">
        <v>61</v>
      </c>
      <c r="F5" s="39" t="s">
        <v>57</v>
      </c>
      <c r="G5" s="449"/>
    </row>
    <row r="6" spans="1:13" s="22" customFormat="1" ht="42" customHeight="1">
      <c r="A6" s="447"/>
      <c r="B6" s="40" t="s">
        <v>60</v>
      </c>
      <c r="C6" s="49" t="s">
        <v>21</v>
      </c>
      <c r="D6" s="40" t="s">
        <v>22</v>
      </c>
      <c r="E6" s="40" t="s">
        <v>62</v>
      </c>
      <c r="F6" s="40" t="s">
        <v>23</v>
      </c>
      <c r="G6" s="450"/>
    </row>
    <row r="7" spans="1:13" s="25" customFormat="1" ht="15.95" customHeight="1">
      <c r="A7" s="51" t="s">
        <v>36</v>
      </c>
      <c r="B7" s="161">
        <v>61.14</v>
      </c>
      <c r="C7" s="75">
        <v>5.51</v>
      </c>
      <c r="D7" s="166">
        <v>6.6</v>
      </c>
      <c r="E7" s="75">
        <v>6.07</v>
      </c>
      <c r="F7" s="162">
        <v>5.51</v>
      </c>
      <c r="G7" s="70" t="s">
        <v>19</v>
      </c>
      <c r="H7" s="124"/>
      <c r="I7" s="124"/>
      <c r="J7" s="124"/>
      <c r="K7" s="124"/>
      <c r="L7" s="124"/>
      <c r="M7" s="124"/>
    </row>
    <row r="8" spans="1:13" s="25" customFormat="1" ht="15.95" customHeight="1">
      <c r="A8" s="51" t="s">
        <v>27</v>
      </c>
      <c r="B8" s="161">
        <v>64.430000000000007</v>
      </c>
      <c r="C8" s="75">
        <v>5.51</v>
      </c>
      <c r="D8" s="166">
        <v>6.6</v>
      </c>
      <c r="E8" s="75">
        <v>6.07</v>
      </c>
      <c r="F8" s="162">
        <v>5.51</v>
      </c>
      <c r="G8" s="70" t="s">
        <v>8</v>
      </c>
      <c r="H8" s="124"/>
      <c r="I8" s="124"/>
      <c r="J8" s="124"/>
      <c r="K8" s="124"/>
      <c r="L8" s="124"/>
      <c r="M8" s="124"/>
    </row>
    <row r="9" spans="1:13" s="25" customFormat="1" ht="15.95" customHeight="1">
      <c r="A9" s="51" t="s">
        <v>28</v>
      </c>
      <c r="B9" s="161">
        <v>67.069999999999993</v>
      </c>
      <c r="C9" s="75">
        <v>5.49</v>
      </c>
      <c r="D9" s="166">
        <v>6.75</v>
      </c>
      <c r="E9" s="75">
        <v>6.02</v>
      </c>
      <c r="F9" s="162">
        <v>5.49</v>
      </c>
      <c r="G9" s="70" t="s">
        <v>9</v>
      </c>
      <c r="H9" s="124"/>
      <c r="I9" s="124"/>
      <c r="J9" s="124"/>
      <c r="K9" s="124"/>
      <c r="L9" s="124"/>
      <c r="M9" s="124"/>
    </row>
    <row r="10" spans="1:13" s="25" customFormat="1" ht="15.95" customHeight="1">
      <c r="A10" s="51" t="s">
        <v>29</v>
      </c>
      <c r="B10" s="161">
        <v>65.069999999999993</v>
      </c>
      <c r="C10" s="75">
        <v>5.31</v>
      </c>
      <c r="D10" s="166">
        <v>6.73</v>
      </c>
      <c r="E10" s="75">
        <v>5.88</v>
      </c>
      <c r="F10" s="162">
        <v>5.31</v>
      </c>
      <c r="G10" s="70" t="s">
        <v>10</v>
      </c>
      <c r="H10" s="124"/>
      <c r="I10" s="124"/>
      <c r="J10" s="124"/>
      <c r="K10" s="124"/>
      <c r="L10" s="124"/>
      <c r="M10" s="124"/>
    </row>
    <row r="11" spans="1:13" s="25" customFormat="1" ht="15.95" customHeight="1">
      <c r="A11" s="51" t="s">
        <v>30</v>
      </c>
      <c r="B11" s="161">
        <v>63.06</v>
      </c>
      <c r="C11" s="75">
        <v>5.36</v>
      </c>
      <c r="D11" s="166">
        <v>6.98</v>
      </c>
      <c r="E11" s="75">
        <v>5.94</v>
      </c>
      <c r="F11" s="162">
        <v>5.36</v>
      </c>
      <c r="G11" s="70" t="s">
        <v>11</v>
      </c>
      <c r="H11" s="124"/>
      <c r="I11" s="124"/>
      <c r="J11" s="124"/>
      <c r="K11" s="124"/>
      <c r="L11" s="124"/>
      <c r="M11" s="124"/>
    </row>
    <row r="12" spans="1:13" s="25" customFormat="1" ht="15.95" customHeight="1">
      <c r="A12" s="51" t="s">
        <v>37</v>
      </c>
      <c r="B12" s="161">
        <v>61</v>
      </c>
      <c r="C12" s="75">
        <v>5.37</v>
      </c>
      <c r="D12" s="166">
        <v>7</v>
      </c>
      <c r="E12" s="75">
        <v>5.92</v>
      </c>
      <c r="F12" s="162">
        <v>5.37</v>
      </c>
      <c r="G12" s="70" t="s">
        <v>12</v>
      </c>
      <c r="H12" s="124"/>
      <c r="I12" s="124"/>
      <c r="J12" s="124"/>
      <c r="K12" s="124"/>
      <c r="L12" s="124"/>
      <c r="M12" s="124"/>
    </row>
    <row r="13" spans="1:13" s="25" customFormat="1" ht="15.95" customHeight="1">
      <c r="A13" s="51" t="s">
        <v>32</v>
      </c>
      <c r="B13" s="161">
        <v>60.75</v>
      </c>
      <c r="C13" s="75">
        <v>5.15</v>
      </c>
      <c r="D13" s="166">
        <v>7</v>
      </c>
      <c r="E13" s="75">
        <v>5.69</v>
      </c>
      <c r="F13" s="162">
        <v>5.15</v>
      </c>
      <c r="G13" s="70" t="s">
        <v>13</v>
      </c>
      <c r="H13" s="124"/>
      <c r="I13" s="124"/>
      <c r="J13" s="124"/>
      <c r="K13" s="124"/>
      <c r="L13" s="124"/>
      <c r="M13" s="124"/>
    </row>
    <row r="14" spans="1:13" s="25" customFormat="1" ht="15.95" customHeight="1">
      <c r="A14" s="51" t="s">
        <v>33</v>
      </c>
      <c r="B14" s="161">
        <v>59.63</v>
      </c>
      <c r="C14" s="75">
        <v>5.36</v>
      </c>
      <c r="D14" s="166">
        <v>6.79</v>
      </c>
      <c r="E14" s="75">
        <v>5.87</v>
      </c>
      <c r="F14" s="162">
        <v>5.36</v>
      </c>
      <c r="G14" s="70" t="s">
        <v>14</v>
      </c>
      <c r="H14" s="124"/>
      <c r="I14" s="124"/>
      <c r="J14" s="124"/>
      <c r="K14" s="124"/>
      <c r="L14" s="124"/>
      <c r="M14" s="124"/>
    </row>
    <row r="15" spans="1:13" s="25" customFormat="1" ht="15.95" customHeight="1">
      <c r="A15" s="51" t="s">
        <v>34</v>
      </c>
      <c r="B15" s="161">
        <v>60.75</v>
      </c>
      <c r="C15" s="75">
        <v>5.38</v>
      </c>
      <c r="D15" s="166">
        <v>7.13</v>
      </c>
      <c r="E15" s="75">
        <v>5.93</v>
      </c>
      <c r="F15" s="162">
        <v>5.38</v>
      </c>
      <c r="G15" s="70" t="s">
        <v>15</v>
      </c>
      <c r="H15" s="124"/>
      <c r="I15" s="124"/>
      <c r="J15" s="124"/>
      <c r="K15" s="124"/>
      <c r="L15" s="124"/>
      <c r="M15" s="124"/>
    </row>
    <row r="16" spans="1:13" s="25" customFormat="1" ht="15.95" customHeight="1">
      <c r="A16" s="51" t="s">
        <v>38</v>
      </c>
      <c r="B16" s="161">
        <v>62.69</v>
      </c>
      <c r="C16" s="75">
        <v>5.58</v>
      </c>
      <c r="D16" s="166">
        <v>7.31</v>
      </c>
      <c r="E16" s="75">
        <v>6.01</v>
      </c>
      <c r="F16" s="162">
        <v>5.58</v>
      </c>
      <c r="G16" s="70" t="s">
        <v>16</v>
      </c>
      <c r="H16" s="124"/>
      <c r="I16" s="124"/>
      <c r="J16" s="124"/>
      <c r="K16" s="124"/>
      <c r="L16" s="124"/>
      <c r="M16" s="124"/>
    </row>
    <row r="17" spans="1:13" s="25" customFormat="1" ht="15.95" customHeight="1">
      <c r="A17" s="51" t="s">
        <v>39</v>
      </c>
      <c r="B17" s="161">
        <v>63.63</v>
      </c>
      <c r="C17" s="75">
        <v>5.56</v>
      </c>
      <c r="D17" s="166">
        <v>7.22</v>
      </c>
      <c r="E17" s="75">
        <v>5.99</v>
      </c>
      <c r="F17" s="162">
        <v>5.56</v>
      </c>
      <c r="G17" s="70" t="s">
        <v>17</v>
      </c>
      <c r="H17" s="124"/>
      <c r="I17" s="124"/>
      <c r="J17" s="124"/>
      <c r="K17" s="124"/>
      <c r="L17" s="124"/>
      <c r="M17" s="124"/>
    </row>
    <row r="18" spans="1:13" s="25" customFormat="1" ht="15.95" customHeight="1">
      <c r="A18" s="51" t="s">
        <v>40</v>
      </c>
      <c r="B18" s="161">
        <v>65.06</v>
      </c>
      <c r="C18" s="75">
        <v>5.65</v>
      </c>
      <c r="D18" s="166">
        <v>7.06</v>
      </c>
      <c r="E18" s="75">
        <v>6.07</v>
      </c>
      <c r="F18" s="162">
        <v>5.65</v>
      </c>
      <c r="G18" s="70" t="s">
        <v>18</v>
      </c>
      <c r="H18" s="124"/>
      <c r="I18" s="124"/>
      <c r="J18" s="124"/>
      <c r="K18" s="124"/>
      <c r="L18" s="124"/>
      <c r="M18" s="124"/>
    </row>
    <row r="19" spans="1:13" s="21" customFormat="1" ht="15.95" customHeight="1">
      <c r="A19" s="69" t="s">
        <v>41</v>
      </c>
      <c r="B19" s="163">
        <f>AVERAGE(B7:B18)</f>
        <v>62.86</v>
      </c>
      <c r="C19" s="76">
        <f>AVERAGE(C7:C18)</f>
        <v>5.44</v>
      </c>
      <c r="D19" s="165">
        <f>AVERAGE(D7:D18)</f>
        <v>6.93</v>
      </c>
      <c r="E19" s="76">
        <f>AVERAGE(E7:E18)</f>
        <v>5.96</v>
      </c>
      <c r="F19" s="76">
        <f>AVERAGE(F7:F18)</f>
        <v>5.44</v>
      </c>
      <c r="G19" s="139" t="s">
        <v>111</v>
      </c>
    </row>
    <row r="20" spans="1:13" s="7" customFormat="1" ht="30" customHeight="1">
      <c r="A20" s="459" t="s">
        <v>76</v>
      </c>
      <c r="B20" s="410"/>
      <c r="C20" s="410"/>
      <c r="D20" s="410"/>
      <c r="E20" s="368" t="s">
        <v>295</v>
      </c>
      <c r="F20" s="368"/>
      <c r="G20" s="451"/>
    </row>
    <row r="21" spans="1:13" s="7" customFormat="1" ht="30" customHeight="1">
      <c r="A21" s="410" t="s">
        <v>116</v>
      </c>
      <c r="B21" s="410"/>
      <c r="C21" s="410"/>
      <c r="D21" s="410"/>
      <c r="E21" s="368" t="s">
        <v>118</v>
      </c>
      <c r="F21" s="368"/>
      <c r="G21" s="368"/>
    </row>
    <row r="22" spans="1:13" s="7" customFormat="1" ht="31.5" customHeight="1">
      <c r="A22" s="367" t="s">
        <v>121</v>
      </c>
      <c r="B22" s="367"/>
      <c r="C22" s="367"/>
      <c r="D22" s="367"/>
      <c r="E22" s="453" t="s">
        <v>122</v>
      </c>
      <c r="F22" s="368"/>
      <c r="G22" s="368"/>
      <c r="H22" s="8"/>
      <c r="I22" s="8"/>
      <c r="J22" s="8"/>
    </row>
    <row r="23" spans="1:13" s="7" customFormat="1" ht="15" customHeight="1">
      <c r="A23" s="454"/>
      <c r="B23" s="455"/>
      <c r="C23" s="455"/>
      <c r="D23" s="455"/>
      <c r="E23" s="9"/>
      <c r="F23" s="9"/>
      <c r="G23" s="9"/>
      <c r="H23" s="9"/>
      <c r="I23" s="9"/>
      <c r="J23" s="9"/>
    </row>
    <row r="24" spans="1:13" s="7" customFormat="1" ht="15" customHeight="1">
      <c r="A24" s="456"/>
      <c r="B24" s="458"/>
      <c r="C24" s="458"/>
      <c r="D24" s="458"/>
      <c r="E24" s="458"/>
      <c r="F24" s="458"/>
      <c r="G24" s="458"/>
      <c r="H24" s="458"/>
      <c r="I24" s="458"/>
      <c r="J24" s="452"/>
    </row>
    <row r="25" spans="1:13" s="7" customFormat="1" ht="15" customHeight="1">
      <c r="A25" s="457"/>
      <c r="B25" s="10"/>
      <c r="C25" s="10"/>
      <c r="D25" s="10"/>
      <c r="E25" s="10"/>
      <c r="F25" s="10"/>
      <c r="G25" s="10"/>
      <c r="H25" s="10"/>
      <c r="I25" s="11"/>
      <c r="J25" s="452"/>
    </row>
    <row r="26" spans="1:13" s="7" customFormat="1" ht="15" customHeight="1">
      <c r="A26" s="457"/>
      <c r="B26" s="12"/>
      <c r="C26" s="12"/>
      <c r="D26" s="12"/>
      <c r="E26" s="12"/>
      <c r="F26" s="12"/>
      <c r="G26" s="12"/>
      <c r="H26" s="12"/>
      <c r="I26" s="13"/>
      <c r="J26" s="452"/>
    </row>
    <row r="27" spans="1:13" s="7" customFormat="1" ht="15" customHeight="1">
      <c r="A27" s="14">
        <f>SUM(B7:B18)/12</f>
        <v>62.856666666666698</v>
      </c>
      <c r="B27" s="14">
        <f>SUM(C7:C18)/12</f>
        <v>5.4358333333333304</v>
      </c>
      <c r="C27" s="14">
        <f>SUM(D7:D18)/12</f>
        <v>6.9308333333333296</v>
      </c>
      <c r="D27" s="14">
        <f>SUM(E7:E18)/12</f>
        <v>5.9550000000000001</v>
      </c>
      <c r="E27" s="14">
        <f>SUM(F7:F18)/12</f>
        <v>5.4358333333333304</v>
      </c>
      <c r="F27" s="14"/>
      <c r="G27" s="15"/>
      <c r="H27" s="15"/>
      <c r="I27" s="15"/>
      <c r="J27" s="16"/>
    </row>
    <row r="28" spans="1:13" s="7" customFormat="1" ht="15" customHeight="1">
      <c r="A28" s="14">
        <f>ROUND(A27,2)</f>
        <v>62.86</v>
      </c>
      <c r="B28" s="14">
        <f>ROUND(B27,2)</f>
        <v>5.44</v>
      </c>
      <c r="C28" s="14">
        <f>ROUND(C27,2)</f>
        <v>6.93</v>
      </c>
      <c r="D28" s="14">
        <f>ROUND(D27,2)</f>
        <v>5.96</v>
      </c>
      <c r="E28" s="14">
        <f>ROUND(E27,2)</f>
        <v>5.44</v>
      </c>
      <c r="F28" s="14"/>
      <c r="G28" s="15"/>
      <c r="H28" s="15"/>
      <c r="I28" s="15"/>
      <c r="J28" s="16"/>
    </row>
    <row r="29" spans="1:13" s="7" customFormat="1" ht="15" customHeight="1">
      <c r="A29" s="151">
        <f>B19-A28</f>
        <v>0</v>
      </c>
      <c r="B29" s="151">
        <f>C19-B28</f>
        <v>0</v>
      </c>
      <c r="C29" s="151">
        <f>D19-C28</f>
        <v>0</v>
      </c>
      <c r="D29" s="151">
        <f>E19-D28</f>
        <v>0</v>
      </c>
      <c r="E29" s="151">
        <f>F19-E28</f>
        <v>0</v>
      </c>
      <c r="F29" s="151"/>
      <c r="G29" s="15"/>
      <c r="H29" s="15"/>
      <c r="I29" s="15"/>
      <c r="J29" s="16"/>
    </row>
    <row r="30" spans="1:13" s="7" customFormat="1" ht="15" customHeight="1">
      <c r="A30" s="14"/>
      <c r="B30" s="15"/>
      <c r="C30" s="15"/>
      <c r="D30" s="15"/>
      <c r="E30" s="15"/>
      <c r="F30" s="15"/>
      <c r="G30" s="15"/>
      <c r="H30" s="15"/>
      <c r="I30" s="15"/>
      <c r="J30" s="16"/>
    </row>
    <row r="31" spans="1:13" s="7" customFormat="1" ht="15" customHeight="1">
      <c r="A31" s="14"/>
      <c r="B31" s="15"/>
      <c r="C31" s="15"/>
      <c r="D31" s="15"/>
      <c r="E31" s="15"/>
      <c r="F31" s="15"/>
      <c r="G31" s="15"/>
      <c r="H31" s="15"/>
      <c r="I31" s="15"/>
      <c r="J31" s="16"/>
    </row>
    <row r="32" spans="1:13" s="7" customFormat="1" ht="15" customHeight="1">
      <c r="A32" s="14"/>
      <c r="B32" s="15"/>
      <c r="C32" s="15"/>
      <c r="D32" s="15"/>
      <c r="E32" s="15"/>
      <c r="F32" s="15"/>
      <c r="G32" s="15"/>
      <c r="H32" s="15"/>
      <c r="I32" s="15"/>
      <c r="J32" s="16"/>
    </row>
    <row r="33" spans="1:10" s="7" customFormat="1" ht="15" customHeight="1">
      <c r="A33" s="14"/>
      <c r="B33" s="15"/>
      <c r="C33" s="15"/>
      <c r="D33" s="15"/>
      <c r="E33" s="15"/>
      <c r="F33" s="15"/>
      <c r="G33" s="15"/>
      <c r="H33" s="15"/>
      <c r="I33" s="15"/>
      <c r="J33" s="16"/>
    </row>
    <row r="34" spans="1:10" s="7" customFormat="1" ht="15" customHeight="1">
      <c r="A34" s="17"/>
      <c r="B34" s="18"/>
      <c r="C34" s="18"/>
      <c r="D34" s="18"/>
      <c r="E34" s="18"/>
      <c r="F34" s="18"/>
      <c r="G34" s="19"/>
    </row>
    <row r="35" spans="1:10" s="7" customFormat="1" ht="15" customHeight="1">
      <c r="A35" s="17"/>
      <c r="B35" s="18"/>
      <c r="C35" s="18"/>
      <c r="D35" s="18"/>
      <c r="E35" s="18"/>
      <c r="F35" s="18"/>
      <c r="G35" s="19"/>
    </row>
    <row r="36" spans="1:10" s="7" customFormat="1" ht="15" customHeight="1">
      <c r="A36" s="17"/>
      <c r="B36" s="18"/>
      <c r="C36" s="18"/>
      <c r="D36" s="18"/>
      <c r="E36" s="18"/>
      <c r="F36" s="18"/>
      <c r="G36" s="19"/>
    </row>
    <row r="37" spans="1:10" s="7" customFormat="1" ht="15" customHeight="1">
      <c r="A37" s="17"/>
      <c r="B37" s="18"/>
      <c r="C37" s="18"/>
      <c r="D37" s="18"/>
      <c r="E37" s="18"/>
      <c r="F37" s="18"/>
      <c r="G37" s="19"/>
    </row>
    <row r="38" spans="1:10" s="7" customFormat="1" ht="15" customHeight="1">
      <c r="A38" s="17"/>
      <c r="B38" s="18"/>
      <c r="C38" s="18"/>
      <c r="D38" s="18"/>
      <c r="E38" s="18"/>
      <c r="F38" s="18"/>
      <c r="G38" s="19"/>
    </row>
    <row r="39" spans="1:10" s="7" customFormat="1" ht="15" customHeight="1">
      <c r="A39" s="17"/>
      <c r="B39" s="18"/>
      <c r="C39" s="18"/>
      <c r="D39" s="18"/>
      <c r="E39" s="18"/>
      <c r="F39" s="18"/>
      <c r="G39" s="19"/>
    </row>
    <row r="40" spans="1:10" s="7" customFormat="1" ht="15" customHeight="1">
      <c r="A40" s="17"/>
      <c r="B40" s="18"/>
      <c r="C40" s="18"/>
      <c r="D40" s="18"/>
      <c r="E40" s="18"/>
      <c r="F40" s="18"/>
      <c r="G40" s="19"/>
    </row>
    <row r="41" spans="1:10" s="7" customFormat="1" ht="15" customHeight="1">
      <c r="A41" s="17"/>
      <c r="B41" s="23"/>
      <c r="C41" s="23"/>
      <c r="D41" s="23"/>
      <c r="E41" s="23"/>
      <c r="F41" s="23"/>
      <c r="G41" s="19"/>
    </row>
  </sheetData>
  <mergeCells count="14">
    <mergeCell ref="A1:G1"/>
    <mergeCell ref="A2:G2"/>
    <mergeCell ref="A24:A26"/>
    <mergeCell ref="B24:I24"/>
    <mergeCell ref="A20:D20"/>
    <mergeCell ref="A4:A6"/>
    <mergeCell ref="J24:J26"/>
    <mergeCell ref="G4:G6"/>
    <mergeCell ref="A23:D23"/>
    <mergeCell ref="E20:G20"/>
    <mergeCell ref="A22:D22"/>
    <mergeCell ref="E22:G22"/>
    <mergeCell ref="A21:D21"/>
    <mergeCell ref="E21:G21"/>
  </mergeCells>
  <phoneticPr fontId="0" type="noConversion"/>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10.xml><?xml version="1.0" encoding="utf-8"?>
<worksheet xmlns="http://schemas.openxmlformats.org/spreadsheetml/2006/main" xmlns:r="http://schemas.openxmlformats.org/officeDocument/2006/relationships">
  <dimension ref="A1:M40"/>
  <sheetViews>
    <sheetView rightToLeft="1" view="pageBreakPreview" zoomScaleNormal="100" zoomScaleSheetLayoutView="100" workbookViewId="0">
      <selection activeCell="J9" sqref="J9"/>
    </sheetView>
  </sheetViews>
  <sheetFormatPr defaultRowHeight="15" customHeight="1"/>
  <cols>
    <col min="1" max="1" width="26.85546875" style="90" customWidth="1"/>
    <col min="2" max="2" width="12.7109375" style="90" customWidth="1"/>
    <col min="3" max="4" width="11.5703125" style="90" customWidth="1"/>
    <col min="5" max="5" width="9.85546875" style="90" customWidth="1"/>
    <col min="6" max="6" width="12.28515625" style="90" customWidth="1"/>
    <col min="7" max="7" width="31.42578125" style="90" customWidth="1"/>
    <col min="8" max="16384" width="9.140625" style="90"/>
  </cols>
  <sheetData>
    <row r="1" spans="1:13" s="89" customFormat="1" ht="21" customHeight="1">
      <c r="A1" s="461" t="s">
        <v>296</v>
      </c>
      <c r="B1" s="461"/>
      <c r="C1" s="461"/>
      <c r="D1" s="461"/>
      <c r="E1" s="461"/>
      <c r="F1" s="461"/>
      <c r="G1" s="461"/>
    </row>
    <row r="2" spans="1:13" ht="15.95" customHeight="1">
      <c r="A2" s="462" t="s">
        <v>297</v>
      </c>
      <c r="B2" s="462"/>
      <c r="C2" s="462"/>
      <c r="D2" s="462"/>
      <c r="E2" s="462"/>
      <c r="F2" s="462"/>
      <c r="G2" s="462"/>
    </row>
    <row r="3" spans="1:13" ht="6" customHeight="1">
      <c r="A3" s="91"/>
      <c r="B3" s="91"/>
      <c r="C3" s="91"/>
      <c r="D3" s="92"/>
      <c r="E3" s="93"/>
      <c r="F3" s="93"/>
      <c r="G3" s="94"/>
    </row>
    <row r="4" spans="1:13" s="98" customFormat="1" ht="15.95" customHeight="1">
      <c r="A4" s="463" t="s">
        <v>93</v>
      </c>
      <c r="B4" s="95" t="s">
        <v>255</v>
      </c>
      <c r="C4" s="96"/>
      <c r="D4" s="97"/>
      <c r="E4" s="97"/>
      <c r="F4" s="132" t="s">
        <v>113</v>
      </c>
      <c r="G4" s="466" t="s">
        <v>1</v>
      </c>
    </row>
    <row r="5" spans="1:13" s="101" customFormat="1" ht="37.5" customHeight="1">
      <c r="A5" s="464"/>
      <c r="B5" s="38" t="s">
        <v>59</v>
      </c>
      <c r="C5" s="100" t="s">
        <v>55</v>
      </c>
      <c r="D5" s="99" t="s">
        <v>56</v>
      </c>
      <c r="E5" s="99" t="s">
        <v>89</v>
      </c>
      <c r="F5" s="100" t="s">
        <v>57</v>
      </c>
      <c r="G5" s="467"/>
    </row>
    <row r="6" spans="1:13" s="101" customFormat="1" ht="42" customHeight="1">
      <c r="A6" s="465"/>
      <c r="B6" s="40" t="s">
        <v>60</v>
      </c>
      <c r="C6" s="103" t="s">
        <v>21</v>
      </c>
      <c r="D6" s="102" t="s">
        <v>22</v>
      </c>
      <c r="E6" s="102" t="s">
        <v>90</v>
      </c>
      <c r="F6" s="102" t="s">
        <v>23</v>
      </c>
      <c r="G6" s="468"/>
    </row>
    <row r="7" spans="1:13" s="107" customFormat="1" ht="15.95" customHeight="1">
      <c r="A7" s="104" t="s">
        <v>36</v>
      </c>
      <c r="B7" s="105">
        <v>55.83</v>
      </c>
      <c r="C7" s="105">
        <v>5.51</v>
      </c>
      <c r="D7" s="105">
        <v>6.17</v>
      </c>
      <c r="E7" s="105">
        <v>6.07</v>
      </c>
      <c r="F7" s="105">
        <v>5.51</v>
      </c>
      <c r="G7" s="106" t="s">
        <v>19</v>
      </c>
      <c r="H7" s="125"/>
      <c r="I7" s="125"/>
      <c r="J7" s="125"/>
      <c r="K7" s="125"/>
      <c r="L7" s="125"/>
      <c r="M7" s="125"/>
    </row>
    <row r="8" spans="1:13" s="107" customFormat="1" ht="15.95" customHeight="1">
      <c r="A8" s="104" t="s">
        <v>27</v>
      </c>
      <c r="B8" s="105">
        <v>59</v>
      </c>
      <c r="C8" s="105">
        <v>5.51</v>
      </c>
      <c r="D8" s="105">
        <v>6.5</v>
      </c>
      <c r="E8" s="105">
        <v>6.07</v>
      </c>
      <c r="F8" s="105">
        <v>5.51</v>
      </c>
      <c r="G8" s="106" t="s">
        <v>8</v>
      </c>
      <c r="H8" s="125"/>
      <c r="I8" s="125"/>
      <c r="J8" s="125"/>
      <c r="K8" s="125"/>
      <c r="L8" s="125"/>
      <c r="M8" s="125"/>
    </row>
    <row r="9" spans="1:13" s="107" customFormat="1" ht="15.95" customHeight="1">
      <c r="A9" s="104" t="s">
        <v>28</v>
      </c>
      <c r="B9" s="105">
        <v>61.5</v>
      </c>
      <c r="C9" s="105">
        <v>5.49</v>
      </c>
      <c r="D9" s="105">
        <v>6</v>
      </c>
      <c r="E9" s="105">
        <v>6.02</v>
      </c>
      <c r="F9" s="105">
        <v>5.49</v>
      </c>
      <c r="G9" s="106" t="s">
        <v>9</v>
      </c>
      <c r="H9" s="125"/>
      <c r="I9" s="125"/>
      <c r="J9" s="125"/>
      <c r="K9" s="125"/>
      <c r="L9" s="125"/>
      <c r="M9" s="125"/>
    </row>
    <row r="10" spans="1:13" s="107" customFormat="1" ht="15.95" customHeight="1">
      <c r="A10" s="104" t="s">
        <v>29</v>
      </c>
      <c r="B10" s="105">
        <v>60.67</v>
      </c>
      <c r="C10" s="105">
        <v>5.31</v>
      </c>
      <c r="D10" s="105">
        <v>6</v>
      </c>
      <c r="E10" s="105">
        <v>5.88</v>
      </c>
      <c r="F10" s="105">
        <v>5.31</v>
      </c>
      <c r="G10" s="106" t="s">
        <v>10</v>
      </c>
      <c r="H10" s="125"/>
      <c r="I10" s="125"/>
      <c r="J10" s="125"/>
      <c r="K10" s="125"/>
      <c r="L10" s="125"/>
      <c r="M10" s="125"/>
    </row>
    <row r="11" spans="1:13" s="107" customFormat="1" ht="15.95" customHeight="1">
      <c r="A11" s="104" t="s">
        <v>30</v>
      </c>
      <c r="B11" s="105">
        <v>56.83</v>
      </c>
      <c r="C11" s="105">
        <v>5.36</v>
      </c>
      <c r="D11" s="105">
        <v>6</v>
      </c>
      <c r="E11" s="105">
        <v>5.94</v>
      </c>
      <c r="F11" s="105">
        <v>5.36</v>
      </c>
      <c r="G11" s="106" t="s">
        <v>11</v>
      </c>
      <c r="H11" s="125"/>
      <c r="I11" s="125"/>
      <c r="J11" s="125"/>
      <c r="K11" s="125"/>
      <c r="L11" s="125"/>
      <c r="M11" s="125"/>
    </row>
    <row r="12" spans="1:13" s="107" customFormat="1" ht="15.95" customHeight="1">
      <c r="A12" s="104" t="s">
        <v>37</v>
      </c>
      <c r="B12" s="105">
        <v>57.67</v>
      </c>
      <c r="C12" s="105">
        <v>5.37</v>
      </c>
      <c r="D12" s="105">
        <v>6.33</v>
      </c>
      <c r="E12" s="105">
        <v>5.92</v>
      </c>
      <c r="F12" s="105">
        <v>5.37</v>
      </c>
      <c r="G12" s="106" t="s">
        <v>12</v>
      </c>
      <c r="H12" s="125"/>
      <c r="I12" s="125"/>
      <c r="J12" s="125"/>
      <c r="K12" s="125"/>
      <c r="L12" s="125"/>
      <c r="M12" s="125"/>
    </row>
    <row r="13" spans="1:13" s="107" customFormat="1" ht="15.95" customHeight="1">
      <c r="A13" s="104" t="s">
        <v>32</v>
      </c>
      <c r="B13" s="105">
        <v>54.83</v>
      </c>
      <c r="C13" s="105">
        <v>5.15</v>
      </c>
      <c r="D13" s="105">
        <v>6.25</v>
      </c>
      <c r="E13" s="105">
        <v>5.69</v>
      </c>
      <c r="F13" s="105">
        <v>5.15</v>
      </c>
      <c r="G13" s="106" t="s">
        <v>13</v>
      </c>
      <c r="H13" s="125"/>
      <c r="I13" s="125"/>
      <c r="J13" s="125"/>
      <c r="K13" s="125"/>
      <c r="L13" s="125"/>
      <c r="M13" s="125"/>
    </row>
    <row r="14" spans="1:13" s="107" customFormat="1" ht="15.95" customHeight="1">
      <c r="A14" s="104" t="s">
        <v>33</v>
      </c>
      <c r="B14" s="105">
        <v>53.33</v>
      </c>
      <c r="C14" s="105">
        <v>5.36</v>
      </c>
      <c r="D14" s="105">
        <v>6.17</v>
      </c>
      <c r="E14" s="105">
        <v>5.87</v>
      </c>
      <c r="F14" s="105">
        <v>5.36</v>
      </c>
      <c r="G14" s="106" t="s">
        <v>14</v>
      </c>
      <c r="H14" s="125"/>
      <c r="I14" s="125"/>
      <c r="J14" s="125"/>
      <c r="K14" s="125"/>
      <c r="L14" s="125"/>
      <c r="M14" s="125"/>
    </row>
    <row r="15" spans="1:13" s="107" customFormat="1" ht="15.95" customHeight="1">
      <c r="A15" s="104" t="s">
        <v>34</v>
      </c>
      <c r="B15" s="105">
        <v>57.17</v>
      </c>
      <c r="C15" s="105">
        <v>5.38</v>
      </c>
      <c r="D15" s="105">
        <v>6.17</v>
      </c>
      <c r="E15" s="105">
        <v>5.93</v>
      </c>
      <c r="F15" s="105">
        <v>5.38</v>
      </c>
      <c r="G15" s="106" t="s">
        <v>15</v>
      </c>
      <c r="H15" s="125"/>
      <c r="I15" s="125"/>
      <c r="J15" s="125"/>
      <c r="K15" s="125"/>
      <c r="L15" s="125"/>
      <c r="M15" s="125"/>
    </row>
    <row r="16" spans="1:13" s="107" customFormat="1" ht="15.95" customHeight="1">
      <c r="A16" s="104" t="s">
        <v>38</v>
      </c>
      <c r="B16" s="105">
        <v>56</v>
      </c>
      <c r="C16" s="105">
        <v>5.58</v>
      </c>
      <c r="D16" s="105">
        <v>6.83</v>
      </c>
      <c r="E16" s="105">
        <v>6.01</v>
      </c>
      <c r="F16" s="105">
        <v>5.58</v>
      </c>
      <c r="G16" s="106" t="s">
        <v>16</v>
      </c>
      <c r="H16" s="125"/>
      <c r="I16" s="125"/>
      <c r="J16" s="125"/>
      <c r="K16" s="125"/>
      <c r="L16" s="125"/>
      <c r="M16" s="125"/>
    </row>
    <row r="17" spans="1:13" s="107" customFormat="1" ht="15.95" customHeight="1">
      <c r="A17" s="104" t="s">
        <v>39</v>
      </c>
      <c r="B17" s="105">
        <v>58.33</v>
      </c>
      <c r="C17" s="105">
        <v>5.56</v>
      </c>
      <c r="D17" s="105">
        <v>6.83</v>
      </c>
      <c r="E17" s="105">
        <v>5.99</v>
      </c>
      <c r="F17" s="105">
        <v>5.56</v>
      </c>
      <c r="G17" s="106" t="s">
        <v>17</v>
      </c>
      <c r="H17" s="125"/>
      <c r="I17" s="125"/>
      <c r="J17" s="125"/>
      <c r="K17" s="125"/>
      <c r="L17" s="125"/>
      <c r="M17" s="125"/>
    </row>
    <row r="18" spans="1:13" s="107" customFormat="1" ht="15.95" customHeight="1">
      <c r="A18" s="104" t="s">
        <v>40</v>
      </c>
      <c r="B18" s="105">
        <v>59.33</v>
      </c>
      <c r="C18" s="105">
        <v>5.65</v>
      </c>
      <c r="D18" s="105">
        <v>6.67</v>
      </c>
      <c r="E18" s="105">
        <v>6.07</v>
      </c>
      <c r="F18" s="105">
        <v>5.65</v>
      </c>
      <c r="G18" s="106" t="s">
        <v>18</v>
      </c>
      <c r="H18" s="125"/>
      <c r="I18" s="125"/>
      <c r="J18" s="125"/>
      <c r="K18" s="125"/>
      <c r="L18" s="125"/>
      <c r="M18" s="125"/>
    </row>
    <row r="19" spans="1:13" s="98" customFormat="1" ht="15.95" customHeight="1">
      <c r="A19" s="108" t="s">
        <v>41</v>
      </c>
      <c r="B19" s="109">
        <f>AVERAGE(B7:B18)</f>
        <v>57.54</v>
      </c>
      <c r="C19" s="109">
        <f>AVERAGE(C7:C18)</f>
        <v>5.44</v>
      </c>
      <c r="D19" s="109">
        <f>AVERAGE(D7:D18)</f>
        <v>6.33</v>
      </c>
      <c r="E19" s="109">
        <f>AVERAGE(E7:E18)</f>
        <v>5.96</v>
      </c>
      <c r="F19" s="109">
        <f>AVERAGE(F7:F18)</f>
        <v>5.44</v>
      </c>
      <c r="G19" s="138" t="s">
        <v>111</v>
      </c>
    </row>
    <row r="20" spans="1:13" s="98" customFormat="1" ht="15.95" customHeight="1">
      <c r="A20" s="410" t="s">
        <v>117</v>
      </c>
      <c r="B20" s="410"/>
      <c r="C20" s="410"/>
      <c r="D20" s="410"/>
      <c r="E20" s="368" t="s">
        <v>119</v>
      </c>
      <c r="F20" s="368"/>
      <c r="G20" s="368"/>
    </row>
    <row r="21" spans="1:13" s="111" customFormat="1" ht="31.5" customHeight="1">
      <c r="A21" s="469" t="s">
        <v>121</v>
      </c>
      <c r="B21" s="469"/>
      <c r="C21" s="469"/>
      <c r="D21" s="469"/>
      <c r="E21" s="470" t="s">
        <v>126</v>
      </c>
      <c r="F21" s="470"/>
      <c r="G21" s="470"/>
      <c r="H21" s="110"/>
      <c r="I21" s="110"/>
      <c r="J21" s="110"/>
    </row>
    <row r="22" spans="1:13" s="111" customFormat="1" ht="15" customHeight="1">
      <c r="A22" s="471"/>
      <c r="B22" s="472"/>
      <c r="C22" s="472"/>
      <c r="D22" s="472"/>
      <c r="E22" s="112"/>
      <c r="F22" s="112"/>
      <c r="G22" s="112"/>
      <c r="H22" s="112"/>
      <c r="I22" s="112"/>
      <c r="J22" s="112"/>
    </row>
    <row r="23" spans="1:13" s="111" customFormat="1" ht="15" customHeight="1">
      <c r="A23" s="473"/>
      <c r="B23" s="475"/>
      <c r="C23" s="475"/>
      <c r="D23" s="475"/>
      <c r="E23" s="475"/>
      <c r="F23" s="475"/>
      <c r="G23" s="475"/>
      <c r="H23" s="475"/>
      <c r="I23" s="475"/>
      <c r="J23" s="460"/>
    </row>
    <row r="24" spans="1:13" s="111" customFormat="1" ht="15" customHeight="1">
      <c r="A24" s="474"/>
      <c r="B24" s="113"/>
      <c r="C24" s="113"/>
      <c r="D24" s="113"/>
      <c r="E24" s="113"/>
      <c r="F24" s="152"/>
      <c r="G24" s="113"/>
      <c r="H24" s="113"/>
      <c r="I24" s="114"/>
      <c r="J24" s="460"/>
    </row>
    <row r="25" spans="1:13" s="111" customFormat="1" ht="15" customHeight="1">
      <c r="A25" s="474"/>
      <c r="B25" s="115"/>
      <c r="C25" s="115"/>
      <c r="D25" s="115"/>
      <c r="E25" s="115"/>
      <c r="F25" s="115"/>
      <c r="G25" s="115"/>
      <c r="H25" s="115"/>
      <c r="I25" s="116"/>
      <c r="J25" s="460"/>
    </row>
    <row r="26" spans="1:13" s="111" customFormat="1" ht="15" customHeight="1">
      <c r="A26" s="117"/>
      <c r="B26" s="118"/>
      <c r="C26" s="118"/>
      <c r="D26" s="118"/>
      <c r="E26" s="118"/>
      <c r="F26" s="118"/>
      <c r="G26" s="118"/>
      <c r="H26" s="118"/>
      <c r="I26" s="118"/>
      <c r="J26" s="119"/>
    </row>
    <row r="27" spans="1:13" s="111" customFormat="1" ht="15" customHeight="1">
      <c r="A27" s="117"/>
      <c r="B27" s="118"/>
      <c r="C27" s="118"/>
      <c r="D27" s="118"/>
      <c r="E27" s="118"/>
      <c r="F27" s="118"/>
      <c r="G27" s="118"/>
      <c r="H27" s="118"/>
      <c r="I27" s="118"/>
      <c r="J27" s="119"/>
    </row>
    <row r="28" spans="1:13" s="111" customFormat="1" ht="15" customHeight="1">
      <c r="A28" s="117"/>
      <c r="B28" s="118"/>
      <c r="C28" s="118"/>
      <c r="D28" s="118"/>
      <c r="E28" s="118"/>
      <c r="F28" s="118"/>
      <c r="G28" s="118"/>
      <c r="H28" s="118"/>
      <c r="I28" s="118"/>
      <c r="J28" s="119"/>
    </row>
    <row r="29" spans="1:13" s="111" customFormat="1" ht="15" customHeight="1">
      <c r="A29" s="117"/>
      <c r="B29" s="118"/>
      <c r="C29" s="118"/>
      <c r="D29" s="118"/>
      <c r="E29" s="118"/>
      <c r="F29" s="118"/>
      <c r="G29" s="118"/>
      <c r="H29" s="118"/>
      <c r="I29" s="118"/>
      <c r="J29" s="119"/>
    </row>
    <row r="30" spans="1:13" s="111" customFormat="1" ht="15" customHeight="1">
      <c r="A30" s="117"/>
      <c r="B30" s="118"/>
      <c r="C30" s="118"/>
      <c r="D30" s="118"/>
      <c r="E30" s="118"/>
      <c r="F30" s="118"/>
      <c r="G30" s="118"/>
      <c r="H30" s="118"/>
      <c r="I30" s="118"/>
      <c r="J30" s="119"/>
    </row>
    <row r="31" spans="1:13" s="111" customFormat="1" ht="15" customHeight="1">
      <c r="A31" s="117"/>
      <c r="B31" s="118"/>
      <c r="C31" s="118"/>
      <c r="D31" s="118"/>
      <c r="E31" s="118"/>
      <c r="F31" s="118"/>
      <c r="G31" s="118"/>
      <c r="H31" s="118"/>
      <c r="I31" s="118"/>
      <c r="J31" s="119"/>
    </row>
    <row r="32" spans="1:13" s="111" customFormat="1" ht="15" customHeight="1">
      <c r="A32" s="117"/>
      <c r="B32" s="118"/>
      <c r="C32" s="118"/>
      <c r="D32" s="118"/>
      <c r="E32" s="118"/>
      <c r="F32" s="118"/>
      <c r="G32" s="118"/>
      <c r="H32" s="118"/>
      <c r="I32" s="118"/>
      <c r="J32" s="119"/>
    </row>
    <row r="33" spans="1:7" s="111" customFormat="1" ht="15" customHeight="1">
      <c r="A33" s="120"/>
      <c r="B33" s="121"/>
      <c r="C33" s="121"/>
      <c r="D33" s="121"/>
      <c r="E33" s="121"/>
      <c r="F33" s="121"/>
      <c r="G33" s="122"/>
    </row>
    <row r="34" spans="1:7" s="111" customFormat="1" ht="15" customHeight="1">
      <c r="A34" s="120"/>
      <c r="B34" s="121"/>
      <c r="C34" s="121"/>
      <c r="D34" s="121"/>
      <c r="E34" s="121"/>
      <c r="F34" s="121"/>
      <c r="G34" s="122"/>
    </row>
    <row r="35" spans="1:7" s="111" customFormat="1" ht="15" customHeight="1">
      <c r="A35" s="120"/>
      <c r="B35" s="121"/>
      <c r="C35" s="121"/>
      <c r="D35" s="121"/>
      <c r="E35" s="121"/>
      <c r="F35" s="121"/>
      <c r="G35" s="122"/>
    </row>
    <row r="36" spans="1:7" s="111" customFormat="1" ht="15" customHeight="1">
      <c r="A36" s="120"/>
      <c r="B36" s="121"/>
      <c r="C36" s="121"/>
      <c r="D36" s="121"/>
      <c r="E36" s="121"/>
      <c r="F36" s="121"/>
      <c r="G36" s="122"/>
    </row>
    <row r="37" spans="1:7" s="111" customFormat="1" ht="15" customHeight="1">
      <c r="A37" s="120"/>
      <c r="B37" s="121"/>
      <c r="C37" s="121"/>
      <c r="D37" s="121"/>
      <c r="E37" s="121"/>
      <c r="F37" s="121"/>
      <c r="G37" s="122"/>
    </row>
    <row r="38" spans="1:7" s="111" customFormat="1" ht="15" customHeight="1">
      <c r="A38" s="120"/>
      <c r="B38" s="121"/>
      <c r="C38" s="121"/>
      <c r="D38" s="121"/>
      <c r="E38" s="121"/>
      <c r="F38" s="121"/>
      <c r="G38" s="122"/>
    </row>
    <row r="39" spans="1:7" s="111" customFormat="1" ht="15" customHeight="1">
      <c r="A39" s="120"/>
      <c r="B39" s="121"/>
      <c r="C39" s="121"/>
      <c r="D39" s="121"/>
      <c r="E39" s="121"/>
      <c r="F39" s="121"/>
      <c r="G39" s="122"/>
    </row>
    <row r="40" spans="1:7" s="111" customFormat="1" ht="15" customHeight="1">
      <c r="A40" s="120"/>
      <c r="B40" s="123"/>
      <c r="C40" s="123"/>
      <c r="D40" s="123"/>
      <c r="E40" s="123"/>
      <c r="F40" s="123"/>
      <c r="G40" s="122"/>
    </row>
  </sheetData>
  <mergeCells count="12">
    <mergeCell ref="J23:J25"/>
    <mergeCell ref="A1:G1"/>
    <mergeCell ref="A2:G2"/>
    <mergeCell ref="A4:A6"/>
    <mergeCell ref="G4:G6"/>
    <mergeCell ref="A21:D21"/>
    <mergeCell ref="E21:G21"/>
    <mergeCell ref="A22:D22"/>
    <mergeCell ref="A23:A25"/>
    <mergeCell ref="B23:I23"/>
    <mergeCell ref="A20:D20"/>
    <mergeCell ref="E20:G20"/>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11.xml><?xml version="1.0" encoding="utf-8"?>
<worksheet xmlns="http://schemas.openxmlformats.org/spreadsheetml/2006/main" xmlns:r="http://schemas.openxmlformats.org/officeDocument/2006/relationships">
  <dimension ref="A1:K41"/>
  <sheetViews>
    <sheetView rightToLeft="1" view="pageBreakPreview" zoomScaleNormal="100" zoomScaleSheetLayoutView="100" workbookViewId="0">
      <selection activeCell="J18" sqref="J18"/>
    </sheetView>
  </sheetViews>
  <sheetFormatPr defaultRowHeight="15" customHeight="1"/>
  <cols>
    <col min="1" max="1" width="26.85546875" style="90" customWidth="1"/>
    <col min="2" max="2" width="12.7109375" style="90" customWidth="1"/>
    <col min="3" max="4" width="11.5703125" style="90" customWidth="1"/>
    <col min="5" max="5" width="9.85546875" style="90" customWidth="1"/>
    <col min="6" max="6" width="12.28515625" style="90" customWidth="1"/>
    <col min="7" max="7" width="31.42578125" style="90" customWidth="1"/>
    <col min="8" max="16384" width="9.140625" style="90"/>
  </cols>
  <sheetData>
    <row r="1" spans="1:11" s="89" customFormat="1" ht="21" customHeight="1">
      <c r="A1" s="476" t="s">
        <v>268</v>
      </c>
      <c r="B1" s="476"/>
      <c r="C1" s="476"/>
      <c r="D1" s="476"/>
      <c r="E1" s="476"/>
      <c r="F1" s="476"/>
      <c r="G1" s="476"/>
    </row>
    <row r="2" spans="1:11" ht="15.95" customHeight="1">
      <c r="A2" s="462" t="s">
        <v>269</v>
      </c>
      <c r="B2" s="462"/>
      <c r="C2" s="462"/>
      <c r="D2" s="462"/>
      <c r="E2" s="462"/>
      <c r="F2" s="462"/>
      <c r="G2" s="462"/>
    </row>
    <row r="3" spans="1:11" ht="6" customHeight="1">
      <c r="A3" s="91"/>
      <c r="B3" s="91"/>
      <c r="C3" s="91"/>
      <c r="D3" s="92"/>
      <c r="E3" s="93"/>
      <c r="F3" s="93"/>
      <c r="G3" s="94"/>
    </row>
    <row r="4" spans="1:11" s="98" customFormat="1" ht="15.95" customHeight="1">
      <c r="A4" s="463" t="s">
        <v>93</v>
      </c>
      <c r="B4" s="95" t="s">
        <v>255</v>
      </c>
      <c r="C4" s="96"/>
      <c r="D4" s="97"/>
      <c r="E4" s="97"/>
      <c r="F4" s="132" t="s">
        <v>113</v>
      </c>
      <c r="G4" s="466" t="s">
        <v>1</v>
      </c>
    </row>
    <row r="5" spans="1:11" s="101" customFormat="1" ht="39" customHeight="1">
      <c r="A5" s="464"/>
      <c r="B5" s="38" t="s">
        <v>59</v>
      </c>
      <c r="C5" s="100" t="s">
        <v>55</v>
      </c>
      <c r="D5" s="99" t="s">
        <v>56</v>
      </c>
      <c r="E5" s="99" t="s">
        <v>266</v>
      </c>
      <c r="F5" s="100" t="s">
        <v>57</v>
      </c>
      <c r="G5" s="467"/>
    </row>
    <row r="6" spans="1:11" s="101" customFormat="1" ht="42" customHeight="1">
      <c r="A6" s="465"/>
      <c r="B6" s="40" t="s">
        <v>60</v>
      </c>
      <c r="C6" s="103" t="s">
        <v>21</v>
      </c>
      <c r="D6" s="102" t="s">
        <v>22</v>
      </c>
      <c r="E6" s="102" t="s">
        <v>267</v>
      </c>
      <c r="F6" s="102" t="s">
        <v>23</v>
      </c>
      <c r="G6" s="468"/>
    </row>
    <row r="7" spans="1:11" s="107" customFormat="1" ht="15.95" customHeight="1">
      <c r="A7" s="104" t="s">
        <v>36</v>
      </c>
      <c r="B7" s="105">
        <v>120</v>
      </c>
      <c r="C7" s="105">
        <v>6.22</v>
      </c>
      <c r="D7" s="105">
        <v>17</v>
      </c>
      <c r="E7" s="105">
        <v>6.35</v>
      </c>
      <c r="F7" s="105">
        <v>6.22</v>
      </c>
      <c r="G7" s="106" t="s">
        <v>19</v>
      </c>
      <c r="H7" s="125"/>
      <c r="I7" s="125"/>
      <c r="J7" s="125"/>
      <c r="K7" s="125"/>
    </row>
    <row r="8" spans="1:11" s="107" customFormat="1" ht="15.95" customHeight="1">
      <c r="A8" s="104" t="s">
        <v>27</v>
      </c>
      <c r="B8" s="105">
        <v>120</v>
      </c>
      <c r="C8" s="105">
        <v>6.22</v>
      </c>
      <c r="D8" s="105">
        <v>17</v>
      </c>
      <c r="E8" s="105">
        <v>6.35</v>
      </c>
      <c r="F8" s="105">
        <v>6.22</v>
      </c>
      <c r="G8" s="106" t="s">
        <v>8</v>
      </c>
      <c r="H8" s="125"/>
      <c r="I8" s="125"/>
      <c r="J8" s="125"/>
      <c r="K8" s="125"/>
    </row>
    <row r="9" spans="1:11" s="107" customFormat="1" ht="15.95" customHeight="1">
      <c r="A9" s="104" t="s">
        <v>28</v>
      </c>
      <c r="B9" s="105">
        <v>115</v>
      </c>
      <c r="C9" s="105">
        <v>5.85</v>
      </c>
      <c r="D9" s="105">
        <v>17</v>
      </c>
      <c r="E9" s="105">
        <v>6.1</v>
      </c>
      <c r="F9" s="105">
        <v>5.85</v>
      </c>
      <c r="G9" s="106" t="s">
        <v>9</v>
      </c>
      <c r="H9" s="125"/>
      <c r="I9" s="125"/>
      <c r="J9" s="125"/>
      <c r="K9" s="125"/>
    </row>
    <row r="10" spans="1:11" s="107" customFormat="1" ht="15.95" customHeight="1">
      <c r="A10" s="104" t="s">
        <v>29</v>
      </c>
      <c r="B10" s="105">
        <v>120</v>
      </c>
      <c r="C10" s="105">
        <v>5.68</v>
      </c>
      <c r="D10" s="105">
        <v>17</v>
      </c>
      <c r="E10" s="105">
        <v>5.96</v>
      </c>
      <c r="F10" s="105">
        <v>5.68</v>
      </c>
      <c r="G10" s="106" t="s">
        <v>10</v>
      </c>
      <c r="H10" s="125"/>
      <c r="I10" s="125"/>
      <c r="J10" s="125"/>
      <c r="K10" s="125"/>
    </row>
    <row r="11" spans="1:11" s="107" customFormat="1" ht="15.95" customHeight="1">
      <c r="A11" s="104" t="s">
        <v>30</v>
      </c>
      <c r="B11" s="105">
        <v>120</v>
      </c>
      <c r="C11" s="105">
        <v>6.02</v>
      </c>
      <c r="D11" s="105">
        <v>17</v>
      </c>
      <c r="E11" s="105">
        <v>5.79</v>
      </c>
      <c r="F11" s="105">
        <v>6.02</v>
      </c>
      <c r="G11" s="106" t="s">
        <v>11</v>
      </c>
      <c r="H11" s="125"/>
      <c r="I11" s="125"/>
      <c r="J11" s="125"/>
      <c r="K11" s="125"/>
    </row>
    <row r="12" spans="1:11" s="107" customFormat="1" ht="15.95" customHeight="1">
      <c r="A12" s="104" t="s">
        <v>37</v>
      </c>
      <c r="B12" s="105">
        <v>116.67</v>
      </c>
      <c r="C12" s="105">
        <v>5.85</v>
      </c>
      <c r="D12" s="105">
        <v>17</v>
      </c>
      <c r="E12" s="105">
        <v>5.99</v>
      </c>
      <c r="F12" s="105">
        <v>5.85</v>
      </c>
      <c r="G12" s="106" t="s">
        <v>12</v>
      </c>
      <c r="H12" s="125"/>
      <c r="I12" s="125"/>
      <c r="J12" s="125"/>
      <c r="K12" s="125"/>
    </row>
    <row r="13" spans="1:11" s="107" customFormat="1" ht="15.95" customHeight="1">
      <c r="A13" s="104" t="s">
        <v>32</v>
      </c>
      <c r="B13" s="105">
        <v>113.33</v>
      </c>
      <c r="C13" s="105">
        <v>5.93</v>
      </c>
      <c r="D13" s="105">
        <v>16.5</v>
      </c>
      <c r="E13" s="105">
        <v>5.76</v>
      </c>
      <c r="F13" s="105">
        <v>5.93</v>
      </c>
      <c r="G13" s="106" t="s">
        <v>13</v>
      </c>
      <c r="H13" s="125"/>
      <c r="I13" s="125"/>
      <c r="J13" s="125"/>
      <c r="K13" s="125"/>
    </row>
    <row r="14" spans="1:11" s="107" customFormat="1" ht="15.95" customHeight="1">
      <c r="A14" s="104" t="s">
        <v>33</v>
      </c>
      <c r="B14" s="105">
        <v>103.33</v>
      </c>
      <c r="C14" s="105">
        <v>6.13</v>
      </c>
      <c r="D14" s="105">
        <v>16</v>
      </c>
      <c r="E14" s="105">
        <v>5.94</v>
      </c>
      <c r="F14" s="105">
        <v>6.13</v>
      </c>
      <c r="G14" s="106" t="s">
        <v>14</v>
      </c>
      <c r="H14" s="125"/>
      <c r="I14" s="125"/>
      <c r="J14" s="125"/>
      <c r="K14" s="125"/>
    </row>
    <row r="15" spans="1:11" s="107" customFormat="1" ht="15.95" customHeight="1">
      <c r="A15" s="104" t="s">
        <v>34</v>
      </c>
      <c r="B15" s="105">
        <v>113.33</v>
      </c>
      <c r="C15" s="105">
        <v>6.05</v>
      </c>
      <c r="D15" s="105">
        <v>17</v>
      </c>
      <c r="E15" s="105">
        <v>6</v>
      </c>
      <c r="F15" s="105">
        <v>6.05</v>
      </c>
      <c r="G15" s="106" t="s">
        <v>15</v>
      </c>
      <c r="H15" s="125"/>
      <c r="I15" s="125"/>
      <c r="J15" s="125"/>
      <c r="K15" s="125"/>
    </row>
    <row r="16" spans="1:11" s="107" customFormat="1" ht="15.95" customHeight="1">
      <c r="A16" s="104" t="s">
        <v>38</v>
      </c>
      <c r="B16" s="105">
        <v>103.33</v>
      </c>
      <c r="C16" s="105">
        <v>6.13</v>
      </c>
      <c r="D16" s="105">
        <v>16.5</v>
      </c>
      <c r="E16" s="105">
        <v>6.26</v>
      </c>
      <c r="F16" s="105">
        <v>6.13</v>
      </c>
      <c r="G16" s="106" t="s">
        <v>16</v>
      </c>
      <c r="H16" s="125"/>
      <c r="I16" s="125"/>
      <c r="J16" s="125"/>
      <c r="K16" s="125"/>
    </row>
    <row r="17" spans="1:11" s="107" customFormat="1" ht="15.95" customHeight="1">
      <c r="A17" s="104" t="s">
        <v>39</v>
      </c>
      <c r="B17" s="105">
        <v>103.33</v>
      </c>
      <c r="C17" s="105">
        <v>6.39</v>
      </c>
      <c r="D17" s="105">
        <v>16</v>
      </c>
      <c r="E17" s="105">
        <v>6.06</v>
      </c>
      <c r="F17" s="105">
        <v>6.39</v>
      </c>
      <c r="G17" s="106" t="s">
        <v>17</v>
      </c>
      <c r="H17" s="125"/>
      <c r="I17" s="125"/>
      <c r="J17" s="125"/>
      <c r="K17" s="125"/>
    </row>
    <row r="18" spans="1:11" s="107" customFormat="1" ht="15.95" customHeight="1">
      <c r="A18" s="104" t="s">
        <v>40</v>
      </c>
      <c r="B18" s="105">
        <v>113.33</v>
      </c>
      <c r="C18" s="105">
        <v>6.3</v>
      </c>
      <c r="D18" s="105">
        <v>17</v>
      </c>
      <c r="E18" s="105">
        <v>6.35</v>
      </c>
      <c r="F18" s="105">
        <v>6.3</v>
      </c>
      <c r="G18" s="106" t="s">
        <v>18</v>
      </c>
      <c r="H18" s="125"/>
      <c r="I18" s="125"/>
      <c r="J18" s="125"/>
      <c r="K18" s="125"/>
    </row>
    <row r="19" spans="1:11" s="98" customFormat="1" ht="15.95" customHeight="1">
      <c r="A19" s="108" t="s">
        <v>41</v>
      </c>
      <c r="B19" s="109">
        <f>AVERAGE(B7:B18)</f>
        <v>113.47</v>
      </c>
      <c r="C19" s="109">
        <f>AVERAGE(C7:C18)</f>
        <v>6.06</v>
      </c>
      <c r="D19" s="109">
        <f>AVERAGE(D7:D18)</f>
        <v>16.75</v>
      </c>
      <c r="E19" s="109">
        <f>AVERAGE(E7:E18)</f>
        <v>6.08</v>
      </c>
      <c r="F19" s="109">
        <f>AVERAGE(F7:F18)</f>
        <v>6.06</v>
      </c>
      <c r="G19" s="138" t="s">
        <v>111</v>
      </c>
    </row>
    <row r="20" spans="1:11" s="98" customFormat="1" ht="39" customHeight="1">
      <c r="A20" s="367" t="s">
        <v>301</v>
      </c>
      <c r="B20" s="477"/>
      <c r="C20" s="477"/>
      <c r="D20" s="363"/>
      <c r="E20" s="433" t="s">
        <v>300</v>
      </c>
      <c r="F20" s="433"/>
      <c r="G20" s="433"/>
    </row>
    <row r="21" spans="1:11" s="98" customFormat="1" ht="15.95" customHeight="1">
      <c r="A21" s="410" t="s">
        <v>299</v>
      </c>
      <c r="B21" s="410"/>
      <c r="C21" s="410"/>
      <c r="D21" s="410"/>
      <c r="E21" s="368" t="s">
        <v>298</v>
      </c>
      <c r="F21" s="368"/>
      <c r="G21" s="368"/>
    </row>
    <row r="22" spans="1:11" s="111" customFormat="1" ht="37.5" customHeight="1">
      <c r="A22" s="469" t="s">
        <v>121</v>
      </c>
      <c r="B22" s="469"/>
      <c r="C22" s="469"/>
      <c r="D22" s="469"/>
      <c r="E22" s="470" t="s">
        <v>125</v>
      </c>
      <c r="F22" s="470"/>
      <c r="G22" s="470"/>
      <c r="H22" s="110"/>
    </row>
    <row r="23" spans="1:11" s="111" customFormat="1" ht="15" customHeight="1">
      <c r="A23" s="471"/>
      <c r="B23" s="472"/>
      <c r="C23" s="472"/>
      <c r="D23" s="472"/>
      <c r="E23" s="112"/>
      <c r="F23" s="112"/>
      <c r="G23" s="112"/>
      <c r="H23" s="112"/>
    </row>
    <row r="24" spans="1:11" s="111" customFormat="1" ht="15" customHeight="1">
      <c r="A24" s="473"/>
      <c r="B24" s="475"/>
      <c r="C24" s="475"/>
      <c r="D24" s="475"/>
      <c r="E24" s="475"/>
      <c r="F24" s="475"/>
      <c r="G24" s="475"/>
      <c r="H24" s="460"/>
    </row>
    <row r="25" spans="1:11" s="111" customFormat="1" ht="15" customHeight="1">
      <c r="A25" s="474"/>
      <c r="B25" s="113"/>
      <c r="C25" s="113"/>
      <c r="D25" s="113"/>
      <c r="E25" s="113"/>
      <c r="F25" s="152"/>
      <c r="G25" s="113"/>
      <c r="H25" s="460"/>
    </row>
    <row r="26" spans="1:11" s="111" customFormat="1" ht="15" customHeight="1">
      <c r="A26" s="474"/>
      <c r="B26" s="115"/>
      <c r="C26" s="115"/>
      <c r="D26" s="115"/>
      <c r="E26" s="115"/>
      <c r="F26" s="115"/>
      <c r="G26" s="115"/>
      <c r="H26" s="460"/>
    </row>
    <row r="27" spans="1:11" s="111" customFormat="1" ht="15" customHeight="1">
      <c r="A27" s="117"/>
      <c r="B27" s="118"/>
      <c r="C27" s="118"/>
      <c r="D27" s="118"/>
      <c r="E27" s="118"/>
      <c r="F27" s="118"/>
      <c r="G27" s="118"/>
      <c r="H27" s="119"/>
    </row>
    <row r="28" spans="1:11" s="111" customFormat="1" ht="15" customHeight="1">
      <c r="A28" s="117"/>
      <c r="B28" s="118"/>
      <c r="C28" s="118"/>
      <c r="D28" s="118"/>
      <c r="E28" s="118"/>
      <c r="F28" s="118"/>
      <c r="G28" s="118"/>
      <c r="H28" s="119"/>
    </row>
    <row r="29" spans="1:11" s="111" customFormat="1" ht="15" customHeight="1">
      <c r="A29" s="117"/>
      <c r="B29" s="118"/>
      <c r="C29" s="118"/>
      <c r="D29" s="118"/>
      <c r="E29" s="118"/>
      <c r="F29" s="118"/>
      <c r="G29" s="118"/>
      <c r="H29" s="119"/>
    </row>
    <row r="30" spans="1:11" s="111" customFormat="1" ht="15" customHeight="1">
      <c r="A30" s="117"/>
      <c r="B30" s="118"/>
      <c r="C30" s="118"/>
      <c r="D30" s="118"/>
      <c r="E30" s="118"/>
      <c r="F30" s="118"/>
      <c r="G30" s="118"/>
      <c r="H30" s="119"/>
    </row>
    <row r="31" spans="1:11" s="111" customFormat="1" ht="15" customHeight="1">
      <c r="A31" s="117"/>
      <c r="B31" s="118"/>
      <c r="C31" s="118"/>
      <c r="D31" s="118"/>
      <c r="E31" s="118"/>
      <c r="F31" s="118"/>
      <c r="G31" s="118"/>
      <c r="H31" s="119"/>
    </row>
    <row r="32" spans="1:11" s="111" customFormat="1" ht="15" customHeight="1">
      <c r="A32" s="117"/>
      <c r="B32" s="118"/>
      <c r="C32" s="118"/>
      <c r="D32" s="118"/>
      <c r="E32" s="118"/>
      <c r="F32" s="118"/>
      <c r="G32" s="118"/>
      <c r="H32" s="119"/>
    </row>
    <row r="33" spans="1:8" s="111" customFormat="1" ht="15" customHeight="1">
      <c r="A33" s="117"/>
      <c r="B33" s="118"/>
      <c r="C33" s="118"/>
      <c r="D33" s="118"/>
      <c r="E33" s="118"/>
      <c r="F33" s="118"/>
      <c r="G33" s="118"/>
      <c r="H33" s="119"/>
    </row>
    <row r="34" spans="1:8" s="111" customFormat="1" ht="15" customHeight="1">
      <c r="A34" s="120"/>
      <c r="B34" s="121"/>
      <c r="C34" s="121"/>
      <c r="D34" s="121"/>
      <c r="E34" s="121"/>
      <c r="F34" s="121"/>
      <c r="G34" s="122"/>
    </row>
    <row r="35" spans="1:8" s="111" customFormat="1" ht="15" customHeight="1">
      <c r="A35" s="120"/>
      <c r="B35" s="121"/>
      <c r="C35" s="121"/>
      <c r="D35" s="121"/>
      <c r="E35" s="121"/>
      <c r="F35" s="121"/>
      <c r="G35" s="122"/>
    </row>
    <row r="36" spans="1:8" s="111" customFormat="1" ht="15" customHeight="1">
      <c r="A36" s="120"/>
      <c r="B36" s="121"/>
      <c r="C36" s="121"/>
      <c r="D36" s="121"/>
      <c r="E36" s="121"/>
      <c r="F36" s="121"/>
      <c r="G36" s="122"/>
    </row>
    <row r="37" spans="1:8" s="111" customFormat="1" ht="15" customHeight="1">
      <c r="A37" s="120"/>
      <c r="B37" s="121"/>
      <c r="C37" s="121"/>
      <c r="D37" s="121"/>
      <c r="E37" s="121"/>
      <c r="F37" s="121"/>
      <c r="G37" s="122"/>
    </row>
    <row r="38" spans="1:8" s="111" customFormat="1" ht="15" customHeight="1">
      <c r="A38" s="120"/>
      <c r="B38" s="121"/>
      <c r="C38" s="121"/>
      <c r="D38" s="121"/>
      <c r="E38" s="121"/>
      <c r="F38" s="121"/>
      <c r="G38" s="122"/>
    </row>
    <row r="39" spans="1:8" s="111" customFormat="1" ht="15" customHeight="1">
      <c r="A39" s="120"/>
      <c r="B39" s="121"/>
      <c r="C39" s="121"/>
      <c r="D39" s="121"/>
      <c r="E39" s="121"/>
      <c r="F39" s="121"/>
      <c r="G39" s="122"/>
    </row>
    <row r="40" spans="1:8" s="111" customFormat="1" ht="15" customHeight="1">
      <c r="A40" s="120"/>
      <c r="B40" s="121"/>
      <c r="C40" s="121"/>
      <c r="D40" s="121"/>
      <c r="E40" s="121"/>
      <c r="F40" s="121"/>
      <c r="G40" s="122"/>
    </row>
    <row r="41" spans="1:8" s="111" customFormat="1" ht="15" customHeight="1">
      <c r="A41" s="120"/>
      <c r="B41" s="123"/>
      <c r="C41" s="123"/>
      <c r="D41" s="123"/>
      <c r="E41" s="123"/>
      <c r="F41" s="123"/>
      <c r="G41" s="122"/>
    </row>
  </sheetData>
  <mergeCells count="14">
    <mergeCell ref="H24:H26"/>
    <mergeCell ref="A1:G1"/>
    <mergeCell ref="A2:G2"/>
    <mergeCell ref="A4:A6"/>
    <mergeCell ref="G4:G6"/>
    <mergeCell ref="A22:D22"/>
    <mergeCell ref="E22:G22"/>
    <mergeCell ref="A23:D23"/>
    <mergeCell ref="A24:A26"/>
    <mergeCell ref="B24:G24"/>
    <mergeCell ref="E21:G21"/>
    <mergeCell ref="A21:D21"/>
    <mergeCell ref="A20:C20"/>
    <mergeCell ref="E20:G20"/>
  </mergeCells>
  <printOptions horizontalCentered="1"/>
  <pageMargins left="0.59055118110236227" right="0.59055118110236227" top="0.78740157480314965" bottom="0.59055118110236227" header="0.59055118110236227" footer="0.59055118110236227"/>
  <pageSetup paperSize="9" scale="89" orientation="landscape" r:id="rId1"/>
  <headerFooter alignWithMargins="0">
    <oddHeader>&amp;L&amp;8PCBS: Energy Tables 2017&amp;R&amp;"Simplified Arabic,Regular"&amp;8&amp;K00+000ل&amp;K000000PCBS: جداول الطاقة 2017</oddHeader>
    <oddFooter>&amp;C&amp;P</oddFooter>
  </headerFooter>
</worksheet>
</file>

<file path=xl/worksheets/sheet12.xml><?xml version="1.0" encoding="utf-8"?>
<worksheet xmlns="http://schemas.openxmlformats.org/spreadsheetml/2006/main" xmlns:r="http://schemas.openxmlformats.org/officeDocument/2006/relationships">
  <dimension ref="A1:U50"/>
  <sheetViews>
    <sheetView view="pageBreakPreview" zoomScaleNormal="100" zoomScaleSheetLayoutView="100" workbookViewId="0">
      <selection activeCell="D6" sqref="D6:D7"/>
    </sheetView>
  </sheetViews>
  <sheetFormatPr defaultRowHeight="18" customHeight="1"/>
  <cols>
    <col min="1" max="1" width="31.140625" style="232" customWidth="1"/>
    <col min="2" max="2" width="11.85546875" style="232" customWidth="1"/>
    <col min="3" max="3" width="10.140625" style="232" customWidth="1"/>
    <col min="4" max="4" width="9.7109375" style="232" customWidth="1"/>
    <col min="5" max="5" width="8.42578125" style="232" customWidth="1"/>
    <col min="6" max="6" width="9.28515625" style="232" customWidth="1"/>
    <col min="7" max="7" width="10" style="232" customWidth="1"/>
    <col min="8" max="8" width="10.7109375" style="232" customWidth="1"/>
    <col min="9" max="9" width="10.85546875" style="232" customWidth="1"/>
    <col min="10" max="10" width="11.5703125" style="232" customWidth="1"/>
    <col min="11" max="11" width="10.5703125" style="232" customWidth="1"/>
    <col min="12" max="12" width="10.140625" style="232" customWidth="1"/>
    <col min="13" max="13" width="27.28515625" style="232" customWidth="1"/>
    <col min="14" max="14" width="9.140625" style="232"/>
    <col min="15" max="15" width="16" style="232" bestFit="1" customWidth="1"/>
    <col min="16" max="17" width="12.85546875" style="232" bestFit="1" customWidth="1"/>
    <col min="18" max="18" width="10.28515625" style="232" bestFit="1" customWidth="1"/>
    <col min="19" max="19" width="8" style="232" customWidth="1"/>
    <col min="20" max="20" width="13.85546875" style="232" customWidth="1"/>
    <col min="21" max="21" width="10.28515625" style="232" bestFit="1" customWidth="1"/>
    <col min="22" max="16384" width="9.140625" style="232"/>
  </cols>
  <sheetData>
    <row r="1" spans="1:19" ht="20.100000000000001" customHeight="1">
      <c r="A1" s="489" t="s">
        <v>252</v>
      </c>
      <c r="B1" s="489"/>
      <c r="C1" s="489"/>
      <c r="D1" s="489"/>
      <c r="E1" s="489"/>
      <c r="F1" s="489"/>
      <c r="G1" s="489"/>
      <c r="H1" s="489"/>
      <c r="I1" s="489"/>
      <c r="J1" s="489"/>
      <c r="K1" s="489"/>
      <c r="L1" s="489"/>
      <c r="M1" s="489"/>
    </row>
    <row r="2" spans="1:19" ht="20.100000000000001" customHeight="1">
      <c r="A2" s="488" t="s">
        <v>251</v>
      </c>
      <c r="B2" s="488"/>
      <c r="C2" s="488"/>
      <c r="D2" s="488"/>
      <c r="E2" s="488"/>
      <c r="F2" s="488"/>
      <c r="G2" s="488"/>
      <c r="H2" s="488"/>
      <c r="I2" s="488"/>
      <c r="J2" s="488"/>
      <c r="K2" s="488"/>
      <c r="L2" s="488"/>
      <c r="M2" s="488"/>
    </row>
    <row r="3" spans="1:19" ht="13.5" customHeight="1">
      <c r="A3" s="490" t="s">
        <v>228</v>
      </c>
      <c r="B3" s="338" t="s">
        <v>227</v>
      </c>
      <c r="C3" s="337"/>
      <c r="D3" s="337"/>
      <c r="E3" s="337"/>
      <c r="F3" s="337"/>
      <c r="G3" s="337"/>
      <c r="H3" s="337"/>
      <c r="I3" s="337"/>
      <c r="J3" s="337"/>
      <c r="K3" s="337"/>
      <c r="L3" s="336" t="s">
        <v>226</v>
      </c>
      <c r="M3" s="485" t="s">
        <v>225</v>
      </c>
    </row>
    <row r="4" spans="1:19" ht="28.5" customHeight="1">
      <c r="A4" s="491"/>
      <c r="B4" s="482" t="s">
        <v>250</v>
      </c>
      <c r="C4" s="482" t="s">
        <v>249</v>
      </c>
      <c r="D4" s="482" t="s">
        <v>248</v>
      </c>
      <c r="E4" s="482" t="s">
        <v>247</v>
      </c>
      <c r="F4" s="482" t="s">
        <v>246</v>
      </c>
      <c r="G4" s="482" t="s">
        <v>245</v>
      </c>
      <c r="H4" s="482" t="s">
        <v>244</v>
      </c>
      <c r="I4" s="482" t="s">
        <v>243</v>
      </c>
      <c r="J4" s="482" t="s">
        <v>242</v>
      </c>
      <c r="K4" s="482" t="s">
        <v>241</v>
      </c>
      <c r="L4" s="482" t="s">
        <v>240</v>
      </c>
      <c r="M4" s="486"/>
      <c r="O4" s="322"/>
      <c r="Q4" s="332"/>
      <c r="R4" s="332"/>
      <c r="S4" s="332"/>
    </row>
    <row r="5" spans="1:19" ht="12" customHeight="1">
      <c r="A5" s="491"/>
      <c r="B5" s="483"/>
      <c r="C5" s="483" t="s">
        <v>213</v>
      </c>
      <c r="D5" s="483" t="s">
        <v>213</v>
      </c>
      <c r="E5" s="483"/>
      <c r="F5" s="483" t="s">
        <v>213</v>
      </c>
      <c r="G5" s="483" t="s">
        <v>213</v>
      </c>
      <c r="H5" s="483"/>
      <c r="I5" s="483"/>
      <c r="J5" s="483"/>
      <c r="K5" s="483"/>
      <c r="L5" s="483"/>
      <c r="M5" s="486"/>
      <c r="Q5" s="335"/>
      <c r="R5" s="335"/>
      <c r="S5" s="332"/>
    </row>
    <row r="6" spans="1:19" ht="15.95" customHeight="1">
      <c r="A6" s="491"/>
      <c r="B6" s="484" t="s">
        <v>239</v>
      </c>
      <c r="C6" s="484" t="s">
        <v>306</v>
      </c>
      <c r="D6" s="484" t="s">
        <v>311</v>
      </c>
      <c r="E6" s="484" t="s">
        <v>305</v>
      </c>
      <c r="F6" s="484" t="s">
        <v>293</v>
      </c>
      <c r="G6" s="484" t="s">
        <v>238</v>
      </c>
      <c r="H6" s="484" t="s">
        <v>292</v>
      </c>
      <c r="I6" s="484" t="s">
        <v>237</v>
      </c>
      <c r="J6" s="484" t="s">
        <v>236</v>
      </c>
      <c r="K6" s="484" t="s">
        <v>235</v>
      </c>
      <c r="L6" s="484" t="s">
        <v>234</v>
      </c>
      <c r="M6" s="486"/>
      <c r="Q6" s="334"/>
      <c r="R6" s="332"/>
      <c r="S6" s="332"/>
    </row>
    <row r="7" spans="1:19" ht="20.25" customHeight="1">
      <c r="A7" s="492"/>
      <c r="B7" s="484" t="s">
        <v>201</v>
      </c>
      <c r="C7" s="484"/>
      <c r="D7" s="484" t="s">
        <v>200</v>
      </c>
      <c r="E7" s="484" t="s">
        <v>199</v>
      </c>
      <c r="F7" s="484"/>
      <c r="G7" s="484"/>
      <c r="H7" s="484"/>
      <c r="I7" s="484" t="s">
        <v>199</v>
      </c>
      <c r="J7" s="484" t="s">
        <v>199</v>
      </c>
      <c r="K7" s="484" t="s">
        <v>199</v>
      </c>
      <c r="L7" s="484" t="s">
        <v>201</v>
      </c>
      <c r="M7" s="487"/>
      <c r="Q7" s="332"/>
      <c r="R7" s="333"/>
      <c r="S7" s="332"/>
    </row>
    <row r="8" spans="1:19" ht="15.95" customHeight="1">
      <c r="A8" s="282" t="s">
        <v>198</v>
      </c>
      <c r="B8" s="331">
        <v>1564532</v>
      </c>
      <c r="C8" s="329">
        <v>214965</v>
      </c>
      <c r="D8" s="329">
        <v>35120</v>
      </c>
      <c r="E8" s="330">
        <v>0</v>
      </c>
      <c r="F8" s="330">
        <v>0</v>
      </c>
      <c r="G8" s="330">
        <v>0</v>
      </c>
      <c r="H8" s="329">
        <v>0</v>
      </c>
      <c r="I8" s="329">
        <v>0</v>
      </c>
      <c r="J8" s="329">
        <v>0</v>
      </c>
      <c r="K8" s="329">
        <v>0</v>
      </c>
      <c r="L8" s="328">
        <v>45000</v>
      </c>
      <c r="M8" s="327" t="s">
        <v>197</v>
      </c>
      <c r="O8" s="287"/>
    </row>
    <row r="9" spans="1:19" ht="15.95" customHeight="1">
      <c r="A9" s="256" t="s">
        <v>196</v>
      </c>
      <c r="B9" s="308">
        <v>0</v>
      </c>
      <c r="C9" s="292">
        <v>3407</v>
      </c>
      <c r="D9" s="292">
        <v>0</v>
      </c>
      <c r="E9" s="292">
        <v>23582.84</v>
      </c>
      <c r="F9" s="292">
        <v>1554</v>
      </c>
      <c r="G9" s="292">
        <v>189537</v>
      </c>
      <c r="H9" s="292">
        <v>5440</v>
      </c>
      <c r="I9" s="292">
        <v>1391</v>
      </c>
      <c r="J9" s="292">
        <v>314765</v>
      </c>
      <c r="K9" s="292">
        <v>730645</v>
      </c>
      <c r="L9" s="326">
        <v>5576864</v>
      </c>
      <c r="M9" s="323" t="s">
        <v>195</v>
      </c>
      <c r="O9" s="285"/>
      <c r="P9" s="286"/>
      <c r="Q9" s="286"/>
      <c r="R9" s="286"/>
    </row>
    <row r="10" spans="1:19" ht="15.95" customHeight="1">
      <c r="A10" s="256" t="s">
        <v>194</v>
      </c>
      <c r="B10" s="308">
        <v>0</v>
      </c>
      <c r="C10" s="325">
        <v>-530</v>
      </c>
      <c r="D10" s="292">
        <v>0</v>
      </c>
      <c r="E10" s="292" t="s">
        <v>233</v>
      </c>
      <c r="F10" s="325">
        <v>-85</v>
      </c>
      <c r="G10" s="292">
        <v>0</v>
      </c>
      <c r="H10" s="292">
        <v>0</v>
      </c>
      <c r="I10" s="292">
        <v>0</v>
      </c>
      <c r="J10" s="292">
        <v>0</v>
      </c>
      <c r="K10" s="292">
        <v>0</v>
      </c>
      <c r="L10" s="306">
        <v>0</v>
      </c>
      <c r="M10" s="323" t="s">
        <v>193</v>
      </c>
      <c r="O10" s="285"/>
      <c r="P10" s="286"/>
      <c r="Q10" s="324"/>
    </row>
    <row r="11" spans="1:19" ht="15.95" customHeight="1">
      <c r="A11" s="256" t="s">
        <v>192</v>
      </c>
      <c r="B11" s="308">
        <v>0</v>
      </c>
      <c r="C11" s="292"/>
      <c r="D11" s="292">
        <v>0</v>
      </c>
      <c r="E11" s="292">
        <v>0</v>
      </c>
      <c r="F11" s="292">
        <v>0</v>
      </c>
      <c r="G11" s="292">
        <v>0</v>
      </c>
      <c r="H11" s="292">
        <v>0</v>
      </c>
      <c r="I11" s="292">
        <v>0</v>
      </c>
      <c r="J11" s="292">
        <v>0</v>
      </c>
      <c r="K11" s="292">
        <v>0</v>
      </c>
      <c r="L11" s="306">
        <v>0</v>
      </c>
      <c r="M11" s="323" t="s">
        <v>191</v>
      </c>
      <c r="O11" s="285"/>
      <c r="P11" s="286"/>
    </row>
    <row r="12" spans="1:19" s="300" customFormat="1" ht="15.95" customHeight="1">
      <c r="A12" s="260" t="s">
        <v>190</v>
      </c>
      <c r="B12" s="312">
        <f t="shared" ref="B12:L12" si="0">SUM(B8:B11)</f>
        <v>1564532</v>
      </c>
      <c r="C12" s="311">
        <f t="shared" si="0"/>
        <v>217842</v>
      </c>
      <c r="D12" s="311">
        <f t="shared" si="0"/>
        <v>35120</v>
      </c>
      <c r="E12" s="311">
        <f t="shared" si="0"/>
        <v>23583</v>
      </c>
      <c r="F12" s="311">
        <f t="shared" si="0"/>
        <v>1469</v>
      </c>
      <c r="G12" s="311">
        <f t="shared" si="0"/>
        <v>189537</v>
      </c>
      <c r="H12" s="311">
        <f t="shared" si="0"/>
        <v>5440</v>
      </c>
      <c r="I12" s="311">
        <f t="shared" si="0"/>
        <v>1391</v>
      </c>
      <c r="J12" s="311">
        <f t="shared" si="0"/>
        <v>314765</v>
      </c>
      <c r="K12" s="311">
        <f t="shared" si="0"/>
        <v>730645</v>
      </c>
      <c r="L12" s="310">
        <f t="shared" si="0"/>
        <v>5621864</v>
      </c>
      <c r="M12" s="309" t="s">
        <v>189</v>
      </c>
      <c r="O12" s="285"/>
      <c r="P12" s="286"/>
    </row>
    <row r="13" spans="1:19" s="300" customFormat="1" ht="15.95" customHeight="1">
      <c r="A13" s="256" t="s">
        <v>188</v>
      </c>
      <c r="B13" s="308">
        <f t="shared" ref="B13:L13" si="1">B12-B17-B16+B14</f>
        <v>0</v>
      </c>
      <c r="C13" s="292">
        <f t="shared" si="1"/>
        <v>0</v>
      </c>
      <c r="D13" s="292">
        <f t="shared" si="1"/>
        <v>0</v>
      </c>
      <c r="E13" s="292">
        <f t="shared" si="1"/>
        <v>0</v>
      </c>
      <c r="F13" s="292">
        <f t="shared" si="1"/>
        <v>0</v>
      </c>
      <c r="G13" s="292">
        <f t="shared" si="1"/>
        <v>0</v>
      </c>
      <c r="H13" s="322">
        <f t="shared" si="1"/>
        <v>0</v>
      </c>
      <c r="I13" s="292">
        <f t="shared" si="1"/>
        <v>0</v>
      </c>
      <c r="J13" s="321">
        <f t="shared" si="1"/>
        <v>0</v>
      </c>
      <c r="K13" s="321">
        <f t="shared" si="1"/>
        <v>0</v>
      </c>
      <c r="L13" s="306">
        <f t="shared" si="1"/>
        <v>0</v>
      </c>
      <c r="M13" s="313" t="s">
        <v>187</v>
      </c>
      <c r="O13" s="285"/>
      <c r="P13" s="286"/>
    </row>
    <row r="14" spans="1:19" s="319" customFormat="1" ht="15.95" customHeight="1">
      <c r="A14" s="260" t="s">
        <v>186</v>
      </c>
      <c r="B14" s="308">
        <v>0</v>
      </c>
      <c r="C14" s="292">
        <v>0</v>
      </c>
      <c r="D14" s="292">
        <v>0</v>
      </c>
      <c r="E14" s="292">
        <v>0</v>
      </c>
      <c r="F14" s="292">
        <v>0</v>
      </c>
      <c r="G14" s="292">
        <v>0</v>
      </c>
      <c r="H14" s="292">
        <v>0</v>
      </c>
      <c r="I14" s="292">
        <v>0</v>
      </c>
      <c r="J14" s="320">
        <f>J15</f>
        <v>-8565</v>
      </c>
      <c r="K14" s="320">
        <f>K15</f>
        <v>-124861</v>
      </c>
      <c r="L14" s="310">
        <f>L15</f>
        <v>500852</v>
      </c>
      <c r="M14" s="309" t="s">
        <v>185</v>
      </c>
      <c r="O14" s="317"/>
      <c r="P14" s="286"/>
    </row>
    <row r="15" spans="1:19" ht="15.95" customHeight="1">
      <c r="A15" s="256" t="s">
        <v>184</v>
      </c>
      <c r="B15" s="308">
        <v>0</v>
      </c>
      <c r="C15" s="292">
        <v>0</v>
      </c>
      <c r="D15" s="292">
        <v>0</v>
      </c>
      <c r="E15" s="292">
        <v>0</v>
      </c>
      <c r="F15" s="292">
        <v>0</v>
      </c>
      <c r="G15" s="292">
        <v>0</v>
      </c>
      <c r="H15" s="292">
        <v>0</v>
      </c>
      <c r="I15" s="292">
        <v>0</v>
      </c>
      <c r="J15" s="318">
        <v>-8565</v>
      </c>
      <c r="K15" s="318">
        <v>-124861</v>
      </c>
      <c r="L15" s="310">
        <v>500852</v>
      </c>
      <c r="M15" s="313" t="s">
        <v>183</v>
      </c>
      <c r="O15" s="317"/>
      <c r="P15" s="286"/>
      <c r="Q15" s="286"/>
    </row>
    <row r="16" spans="1:19" ht="15.95" customHeight="1">
      <c r="A16" s="256" t="s">
        <v>182</v>
      </c>
      <c r="B16" s="308">
        <f>B23</f>
        <v>782266</v>
      </c>
      <c r="C16" s="292">
        <v>0</v>
      </c>
      <c r="D16" s="292">
        <v>0</v>
      </c>
      <c r="E16" s="292">
        <v>0</v>
      </c>
      <c r="F16" s="292">
        <v>0</v>
      </c>
      <c r="G16" s="292">
        <v>0</v>
      </c>
      <c r="H16" s="292">
        <v>2</v>
      </c>
      <c r="I16" s="292">
        <v>4</v>
      </c>
      <c r="J16" s="292">
        <v>2519</v>
      </c>
      <c r="K16" s="292">
        <v>1863</v>
      </c>
      <c r="L16" s="306">
        <f>ROUND(0.12*(L14+L12),0)</f>
        <v>734726</v>
      </c>
      <c r="M16" s="263" t="s">
        <v>181</v>
      </c>
      <c r="O16" s="285"/>
      <c r="P16" s="286"/>
      <c r="Q16" s="286"/>
    </row>
    <row r="17" spans="1:21" s="300" customFormat="1" ht="15.95" customHeight="1">
      <c r="A17" s="260" t="s">
        <v>180</v>
      </c>
      <c r="B17" s="312">
        <f>B18+B26</f>
        <v>782266</v>
      </c>
      <c r="C17" s="311">
        <f>C18+C26</f>
        <v>217842</v>
      </c>
      <c r="D17" s="311">
        <f>D18+D26</f>
        <v>35120</v>
      </c>
      <c r="E17" s="311">
        <f>E26</f>
        <v>23583</v>
      </c>
      <c r="F17" s="311">
        <f t="shared" ref="F17:L17" si="2">F18+F26</f>
        <v>1469</v>
      </c>
      <c r="G17" s="311">
        <f t="shared" si="2"/>
        <v>189537</v>
      </c>
      <c r="H17" s="311">
        <f t="shared" si="2"/>
        <v>5438</v>
      </c>
      <c r="I17" s="311">
        <f t="shared" si="2"/>
        <v>1387</v>
      </c>
      <c r="J17" s="311">
        <f t="shared" si="2"/>
        <v>303681</v>
      </c>
      <c r="K17" s="311">
        <f t="shared" si="2"/>
        <v>603921</v>
      </c>
      <c r="L17" s="316">
        <f t="shared" si="2"/>
        <v>5387990</v>
      </c>
      <c r="M17" s="309" t="s">
        <v>179</v>
      </c>
      <c r="O17" s="315"/>
      <c r="P17" s="286"/>
      <c r="R17" s="303"/>
      <c r="T17" s="303"/>
    </row>
    <row r="18" spans="1:21" s="300" customFormat="1" ht="15.95" customHeight="1">
      <c r="A18" s="260" t="s">
        <v>178</v>
      </c>
      <c r="B18" s="312">
        <f t="shared" ref="B18:L18" si="3">B19+B20+B22</f>
        <v>782266</v>
      </c>
      <c r="C18" s="311">
        <f t="shared" si="3"/>
        <v>217842</v>
      </c>
      <c r="D18" s="311">
        <f t="shared" si="3"/>
        <v>35120</v>
      </c>
      <c r="E18" s="311">
        <f t="shared" si="3"/>
        <v>0</v>
      </c>
      <c r="F18" s="311">
        <f t="shared" si="3"/>
        <v>0</v>
      </c>
      <c r="G18" s="311">
        <f t="shared" si="3"/>
        <v>189537</v>
      </c>
      <c r="H18" s="311">
        <f t="shared" si="3"/>
        <v>5438</v>
      </c>
      <c r="I18" s="311">
        <f t="shared" si="3"/>
        <v>1387</v>
      </c>
      <c r="J18" s="311">
        <f t="shared" si="3"/>
        <v>303681</v>
      </c>
      <c r="K18" s="311">
        <f t="shared" si="3"/>
        <v>603921</v>
      </c>
      <c r="L18" s="310">
        <f t="shared" si="3"/>
        <v>5387990</v>
      </c>
      <c r="M18" s="309" t="s">
        <v>177</v>
      </c>
      <c r="N18" s="300" t="s">
        <v>232</v>
      </c>
      <c r="O18" s="314"/>
      <c r="P18" s="286"/>
      <c r="T18" s="303"/>
    </row>
    <row r="19" spans="1:21" s="300" customFormat="1" ht="15.95" customHeight="1">
      <c r="A19" s="256" t="s">
        <v>176</v>
      </c>
      <c r="B19" s="308">
        <v>0</v>
      </c>
      <c r="C19" s="292">
        <v>6770</v>
      </c>
      <c r="D19" s="292">
        <v>8780</v>
      </c>
      <c r="E19" s="292">
        <v>0</v>
      </c>
      <c r="F19" s="292">
        <v>0</v>
      </c>
      <c r="G19" s="292">
        <v>12248</v>
      </c>
      <c r="H19" s="292">
        <v>2719</v>
      </c>
      <c r="I19" s="292">
        <v>126</v>
      </c>
      <c r="J19" s="292">
        <v>476</v>
      </c>
      <c r="K19" s="292">
        <v>9514</v>
      </c>
      <c r="L19" s="306">
        <v>647988</v>
      </c>
      <c r="M19" s="313" t="s">
        <v>175</v>
      </c>
      <c r="O19" s="285"/>
      <c r="P19" s="286"/>
      <c r="Q19" s="303"/>
      <c r="R19" s="303"/>
      <c r="T19" s="303"/>
    </row>
    <row r="20" spans="1:21" s="300" customFormat="1" ht="15.95" customHeight="1">
      <c r="A20" s="260" t="s">
        <v>174</v>
      </c>
      <c r="B20" s="312">
        <v>0</v>
      </c>
      <c r="C20" s="311">
        <v>0</v>
      </c>
      <c r="D20" s="311">
        <v>0</v>
      </c>
      <c r="E20" s="311">
        <v>0</v>
      </c>
      <c r="F20" s="311">
        <v>0</v>
      </c>
      <c r="G20" s="311">
        <f>G21</f>
        <v>5200</v>
      </c>
      <c r="H20" s="311">
        <f>H21</f>
        <v>0</v>
      </c>
      <c r="I20" s="311">
        <f>I21</f>
        <v>0</v>
      </c>
      <c r="J20" s="311">
        <f>J21</f>
        <v>295196</v>
      </c>
      <c r="K20" s="311">
        <f>K21</f>
        <v>581388</v>
      </c>
      <c r="L20" s="310">
        <v>0</v>
      </c>
      <c r="M20" s="309" t="s">
        <v>173</v>
      </c>
      <c r="O20" s="285"/>
      <c r="P20" s="286"/>
      <c r="Q20" s="303"/>
    </row>
    <row r="21" spans="1:21" ht="15.95" customHeight="1">
      <c r="A21" s="256" t="s">
        <v>172</v>
      </c>
      <c r="B21" s="308">
        <v>0</v>
      </c>
      <c r="C21" s="292">
        <v>0</v>
      </c>
      <c r="D21" s="292">
        <v>0</v>
      </c>
      <c r="E21" s="292">
        <v>0</v>
      </c>
      <c r="F21" s="292">
        <v>0</v>
      </c>
      <c r="G21" s="292">
        <v>5200</v>
      </c>
      <c r="H21" s="292">
        <v>0</v>
      </c>
      <c r="I21" s="292">
        <v>0</v>
      </c>
      <c r="J21" s="292">
        <v>295196</v>
      </c>
      <c r="K21" s="292">
        <v>581388</v>
      </c>
      <c r="L21" s="310">
        <v>0</v>
      </c>
      <c r="M21" s="313" t="s">
        <v>171</v>
      </c>
      <c r="O21" s="285"/>
      <c r="P21" s="286"/>
      <c r="Q21" s="303"/>
    </row>
    <row r="22" spans="1:21" s="300" customFormat="1" ht="15.95" customHeight="1">
      <c r="A22" s="260" t="s">
        <v>170</v>
      </c>
      <c r="B22" s="312">
        <f t="shared" ref="B22:L22" si="4">B23+B24+B25</f>
        <v>782266</v>
      </c>
      <c r="C22" s="311">
        <f t="shared" si="4"/>
        <v>211072</v>
      </c>
      <c r="D22" s="311">
        <f t="shared" si="4"/>
        <v>26340</v>
      </c>
      <c r="E22" s="311">
        <f t="shared" si="4"/>
        <v>0</v>
      </c>
      <c r="F22" s="311">
        <f t="shared" si="4"/>
        <v>0</v>
      </c>
      <c r="G22" s="311">
        <f t="shared" si="4"/>
        <v>172089</v>
      </c>
      <c r="H22" s="311">
        <f t="shared" si="4"/>
        <v>2719</v>
      </c>
      <c r="I22" s="311">
        <f t="shared" si="4"/>
        <v>1261</v>
      </c>
      <c r="J22" s="311">
        <f t="shared" si="4"/>
        <v>8009</v>
      </c>
      <c r="K22" s="311">
        <f t="shared" si="4"/>
        <v>13019</v>
      </c>
      <c r="L22" s="310">
        <f t="shared" si="4"/>
        <v>4740002</v>
      </c>
      <c r="M22" s="309" t="s">
        <v>169</v>
      </c>
      <c r="N22" s="303"/>
      <c r="O22" s="273"/>
      <c r="P22" s="286"/>
      <c r="Q22" s="303"/>
    </row>
    <row r="23" spans="1:21" ht="15.95" customHeight="1">
      <c r="A23" s="256" t="s">
        <v>168</v>
      </c>
      <c r="B23" s="308">
        <f>B8/2</f>
        <v>782266</v>
      </c>
      <c r="C23" s="292">
        <v>206830</v>
      </c>
      <c r="D23" s="292">
        <f>D8-D19</f>
        <v>26340</v>
      </c>
      <c r="E23" s="292"/>
      <c r="F23" s="292">
        <v>0</v>
      </c>
      <c r="G23" s="292">
        <v>158276</v>
      </c>
      <c r="H23" s="292">
        <v>0</v>
      </c>
      <c r="I23" s="292">
        <v>1163</v>
      </c>
      <c r="J23" s="292">
        <v>0</v>
      </c>
      <c r="K23" s="292">
        <v>2269</v>
      </c>
      <c r="L23" s="306">
        <v>3325638</v>
      </c>
      <c r="M23" s="305" t="s">
        <v>167</v>
      </c>
      <c r="O23" s="304"/>
      <c r="P23" s="286"/>
      <c r="Q23" s="303"/>
      <c r="R23" s="285"/>
    </row>
    <row r="24" spans="1:21" s="300" customFormat="1" ht="15.95" customHeight="1">
      <c r="A24" s="256" t="s">
        <v>166</v>
      </c>
      <c r="B24" s="307">
        <v>0</v>
      </c>
      <c r="C24" s="292">
        <v>0</v>
      </c>
      <c r="D24" s="292">
        <v>0</v>
      </c>
      <c r="E24" s="292">
        <v>0</v>
      </c>
      <c r="F24" s="292">
        <v>0</v>
      </c>
      <c r="G24" s="292">
        <v>2480</v>
      </c>
      <c r="H24" s="292">
        <v>0</v>
      </c>
      <c r="I24" s="292">
        <v>32</v>
      </c>
      <c r="J24" s="292">
        <v>4257</v>
      </c>
      <c r="K24" s="292">
        <v>5256</v>
      </c>
      <c r="L24" s="306">
        <v>33010</v>
      </c>
      <c r="M24" s="305" t="s">
        <v>165</v>
      </c>
      <c r="O24" s="304"/>
      <c r="P24" s="286"/>
      <c r="Q24" s="303"/>
      <c r="R24" s="302"/>
      <c r="U24" s="301"/>
    </row>
    <row r="25" spans="1:21" s="300" customFormat="1" ht="15.95" customHeight="1">
      <c r="A25" s="256" t="s">
        <v>164</v>
      </c>
      <c r="B25" s="307">
        <v>0</v>
      </c>
      <c r="C25" s="292">
        <v>4242</v>
      </c>
      <c r="D25" s="292">
        <v>0</v>
      </c>
      <c r="E25" s="292">
        <v>0</v>
      </c>
      <c r="F25" s="292">
        <v>0</v>
      </c>
      <c r="G25" s="292">
        <v>11333</v>
      </c>
      <c r="H25" s="292">
        <v>2719</v>
      </c>
      <c r="I25" s="292">
        <v>66</v>
      </c>
      <c r="J25" s="292">
        <v>3752</v>
      </c>
      <c r="K25" s="292">
        <v>5494</v>
      </c>
      <c r="L25" s="306">
        <v>1381354</v>
      </c>
      <c r="M25" s="305" t="s">
        <v>163</v>
      </c>
      <c r="O25" s="304"/>
      <c r="P25" s="286"/>
      <c r="Q25" s="303"/>
      <c r="R25" s="302"/>
      <c r="U25" s="301"/>
    </row>
    <row r="26" spans="1:21" ht="15.95" customHeight="1">
      <c r="A26" s="251" t="s">
        <v>162</v>
      </c>
      <c r="B26" s="299">
        <v>0</v>
      </c>
      <c r="C26" s="298">
        <v>0</v>
      </c>
      <c r="D26" s="298">
        <v>0</v>
      </c>
      <c r="E26" s="298">
        <f>E9</f>
        <v>23583</v>
      </c>
      <c r="F26" s="298">
        <v>1469</v>
      </c>
      <c r="G26" s="298">
        <v>0</v>
      </c>
      <c r="H26" s="297">
        <v>0</v>
      </c>
      <c r="I26" s="297">
        <v>0</v>
      </c>
      <c r="J26" s="297">
        <v>0</v>
      </c>
      <c r="K26" s="297">
        <v>0</v>
      </c>
      <c r="L26" s="296">
        <v>0</v>
      </c>
      <c r="M26" s="295" t="s">
        <v>161</v>
      </c>
      <c r="O26" s="285"/>
      <c r="P26" s="286"/>
      <c r="Q26" s="286"/>
      <c r="R26" s="285"/>
      <c r="U26" s="287"/>
    </row>
    <row r="27" spans="1:21" ht="15.95" customHeight="1">
      <c r="A27" s="244" t="s">
        <v>160</v>
      </c>
      <c r="B27" s="293"/>
      <c r="C27" s="292"/>
      <c r="D27" s="293"/>
      <c r="E27" s="293"/>
      <c r="F27" s="293"/>
      <c r="G27" s="292"/>
      <c r="H27" s="292"/>
      <c r="I27" s="292"/>
      <c r="J27" s="292"/>
      <c r="K27" s="292"/>
      <c r="L27" s="292"/>
      <c r="M27" s="294" t="s">
        <v>159</v>
      </c>
      <c r="O27" s="286"/>
      <c r="P27" s="286"/>
      <c r="Q27" s="286"/>
      <c r="R27" s="285"/>
      <c r="U27" s="287"/>
    </row>
    <row r="28" spans="1:21" ht="15.95" customHeight="1">
      <c r="A28" s="242" t="s">
        <v>158</v>
      </c>
      <c r="B28" s="293"/>
      <c r="C28" s="292"/>
      <c r="D28" s="293"/>
      <c r="E28" s="293"/>
      <c r="F28" s="293"/>
      <c r="G28" s="292"/>
      <c r="H28" s="292"/>
      <c r="I28" s="292"/>
      <c r="J28" s="292"/>
      <c r="K28" s="292"/>
      <c r="L28" s="292"/>
      <c r="M28" s="291" t="s">
        <v>157</v>
      </c>
      <c r="O28" s="286"/>
    </row>
    <row r="29" spans="1:21" ht="35.25" customHeight="1">
      <c r="A29" s="481" t="s">
        <v>156</v>
      </c>
      <c r="B29" s="481"/>
      <c r="C29" s="481"/>
      <c r="D29" s="481"/>
      <c r="E29" s="481"/>
      <c r="F29" s="481"/>
      <c r="G29" s="479" t="s">
        <v>155</v>
      </c>
      <c r="H29" s="479"/>
      <c r="I29" s="479"/>
      <c r="J29" s="479"/>
      <c r="K29" s="479"/>
      <c r="L29" s="479"/>
      <c r="M29" s="479"/>
      <c r="N29" s="290"/>
      <c r="O29" s="290"/>
      <c r="P29" s="290"/>
    </row>
    <row r="30" spans="1:21" ht="26.25" customHeight="1">
      <c r="A30" s="478" t="s">
        <v>154</v>
      </c>
      <c r="B30" s="478"/>
      <c r="C30" s="478"/>
      <c r="D30" s="478"/>
      <c r="E30" s="478"/>
      <c r="F30" s="478"/>
      <c r="G30" s="480" t="s">
        <v>231</v>
      </c>
      <c r="H30" s="480"/>
      <c r="I30" s="480"/>
      <c r="J30" s="480"/>
      <c r="K30" s="480"/>
      <c r="L30" s="480"/>
      <c r="M30" s="480"/>
      <c r="N30" s="289"/>
      <c r="O30" s="289"/>
      <c r="P30" s="289"/>
    </row>
    <row r="31" spans="1:21" ht="25.5" customHeight="1">
      <c r="A31" s="478" t="s">
        <v>307</v>
      </c>
      <c r="B31" s="478"/>
      <c r="C31" s="478"/>
      <c r="D31" s="478"/>
      <c r="E31" s="478"/>
      <c r="F31" s="478"/>
      <c r="G31" s="480" t="s">
        <v>294</v>
      </c>
      <c r="H31" s="480"/>
      <c r="I31" s="480"/>
      <c r="J31" s="480"/>
      <c r="K31" s="480"/>
      <c r="L31" s="480"/>
      <c r="M31" s="480"/>
      <c r="N31" s="289"/>
      <c r="O31" s="289"/>
      <c r="P31" s="289"/>
    </row>
    <row r="32" spans="1:21" ht="18" customHeight="1">
      <c r="A32" s="359" t="s">
        <v>67</v>
      </c>
      <c r="B32" s="360"/>
      <c r="C32" s="361"/>
      <c r="D32" s="361"/>
      <c r="E32" s="361"/>
      <c r="F32" s="361"/>
      <c r="G32" s="361"/>
      <c r="H32" s="361"/>
      <c r="I32" s="361"/>
      <c r="J32" s="361"/>
      <c r="K32" s="361"/>
      <c r="L32" s="361"/>
      <c r="M32" s="359" t="s">
        <v>66</v>
      </c>
    </row>
    <row r="33" spans="1:19" ht="18" customHeight="1">
      <c r="A33" s="493" t="s">
        <v>276</v>
      </c>
      <c r="B33" s="494"/>
      <c r="C33" s="494"/>
      <c r="D33" s="494"/>
      <c r="E33" s="494"/>
      <c r="F33" s="494"/>
      <c r="G33" s="493" t="s">
        <v>275</v>
      </c>
      <c r="H33" s="494"/>
      <c r="I33" s="494"/>
      <c r="J33" s="494"/>
      <c r="K33" s="494"/>
      <c r="L33" s="494"/>
      <c r="M33" s="494"/>
    </row>
    <row r="34" spans="1:19" ht="18" customHeight="1">
      <c r="A34" s="493" t="s">
        <v>303</v>
      </c>
      <c r="B34" s="494"/>
      <c r="C34" s="494"/>
      <c r="D34" s="494"/>
      <c r="E34" s="494"/>
      <c r="F34" s="494"/>
      <c r="G34" s="494"/>
      <c r="M34" s="364" t="s">
        <v>302</v>
      </c>
      <c r="N34" s="365"/>
      <c r="O34" s="365"/>
      <c r="P34" s="365"/>
      <c r="Q34" s="365"/>
      <c r="R34" s="365"/>
      <c r="S34" s="365"/>
    </row>
    <row r="35" spans="1:19" ht="18" customHeight="1">
      <c r="A35" s="493" t="s">
        <v>286</v>
      </c>
      <c r="B35" s="494"/>
      <c r="C35" s="494"/>
      <c r="D35" s="494"/>
      <c r="E35" s="494"/>
      <c r="F35" s="494"/>
      <c r="G35" s="494"/>
      <c r="H35" s="495" t="s">
        <v>285</v>
      </c>
      <c r="I35" s="495"/>
      <c r="J35" s="495"/>
      <c r="K35" s="495"/>
      <c r="L35" s="495"/>
      <c r="M35" s="493"/>
    </row>
    <row r="36" spans="1:19" ht="18" customHeight="1">
      <c r="G36" s="288"/>
      <c r="H36" s="288"/>
      <c r="I36" s="288"/>
      <c r="J36" s="288"/>
      <c r="K36" s="288"/>
      <c r="L36" s="288"/>
    </row>
    <row r="37" spans="1:19" ht="18" customHeight="1">
      <c r="B37" s="287"/>
      <c r="C37" s="287"/>
      <c r="D37" s="287"/>
      <c r="E37" s="287"/>
      <c r="F37" s="287"/>
      <c r="G37" s="287"/>
      <c r="H37" s="287"/>
      <c r="I37" s="287"/>
      <c r="J37" s="287"/>
      <c r="K37" s="287"/>
      <c r="L37" s="287"/>
    </row>
    <row r="38" spans="1:19" ht="18" customHeight="1">
      <c r="G38" s="286"/>
      <c r="H38" s="286"/>
      <c r="I38" s="286"/>
      <c r="J38" s="286"/>
      <c r="K38" s="286"/>
      <c r="L38" s="286"/>
    </row>
    <row r="46" spans="1:19" ht="18" customHeight="1">
      <c r="D46" s="285"/>
    </row>
    <row r="47" spans="1:19" ht="18" customHeight="1">
      <c r="D47" s="285"/>
    </row>
    <row r="50" spans="3:3" ht="18" customHeight="1">
      <c r="C50" s="284"/>
    </row>
  </sheetData>
  <mergeCells count="37">
    <mergeCell ref="G33:M33"/>
    <mergeCell ref="H35:M35"/>
    <mergeCell ref="A35:G35"/>
    <mergeCell ref="A33:F33"/>
    <mergeCell ref="A34:G34"/>
    <mergeCell ref="A2:M2"/>
    <mergeCell ref="A1:M1"/>
    <mergeCell ref="A3:A7"/>
    <mergeCell ref="B4:B5"/>
    <mergeCell ref="I6:I7"/>
    <mergeCell ref="C4:C5"/>
    <mergeCell ref="L4:L5"/>
    <mergeCell ref="K6:K7"/>
    <mergeCell ref="I4:I5"/>
    <mergeCell ref="J4:J5"/>
    <mergeCell ref="K4:K5"/>
    <mergeCell ref="B6:B7"/>
    <mergeCell ref="F4:F5"/>
    <mergeCell ref="H4:H5"/>
    <mergeCell ref="H6:H7"/>
    <mergeCell ref="E6:E7"/>
    <mergeCell ref="E4:E5"/>
    <mergeCell ref="D4:D5"/>
    <mergeCell ref="F6:F7"/>
    <mergeCell ref="C6:C7"/>
    <mergeCell ref="M3:M7"/>
    <mergeCell ref="G4:G5"/>
    <mergeCell ref="D6:D7"/>
    <mergeCell ref="L6:L7"/>
    <mergeCell ref="G6:G7"/>
    <mergeCell ref="J6:J7"/>
    <mergeCell ref="A30:F30"/>
    <mergeCell ref="A31:F31"/>
    <mergeCell ref="G29:M29"/>
    <mergeCell ref="G30:M30"/>
    <mergeCell ref="G31:M31"/>
    <mergeCell ref="A29:F29"/>
  </mergeCells>
  <printOptions horizontalCentered="1"/>
  <pageMargins left="0.74803149606299213" right="0.74803149606299213" top="0.98425196850393704" bottom="0.74803149606299213" header="0.51181102362204722" footer="0.51181102362204722"/>
  <pageSetup paperSize="9" scale="76" firstPageNumber="8" orientation="landscape" useFirstPageNumber="1" r:id="rId1"/>
  <headerFooter alignWithMargins="0">
    <oddHeader>&amp;L&amp;8PCBS: Energy Tables 2017&amp;R&amp;"Simplified Arabic,Regular"&amp;8اPCBS: جداول الطاقة 2017</oddHeader>
    <oddFooter>&amp;C12</oddFooter>
  </headerFooter>
  <legacyDrawing r:id="rId2"/>
</worksheet>
</file>

<file path=xl/worksheets/sheet13.xml><?xml version="1.0" encoding="utf-8"?>
<worksheet xmlns="http://schemas.openxmlformats.org/spreadsheetml/2006/main" xmlns:r="http://schemas.openxmlformats.org/officeDocument/2006/relationships">
  <dimension ref="A1:T37"/>
  <sheetViews>
    <sheetView view="pageBreakPreview" topLeftCell="A16" zoomScaleNormal="100" zoomScaleSheetLayoutView="100" workbookViewId="0">
      <selection activeCell="F37" sqref="F37"/>
    </sheetView>
  </sheetViews>
  <sheetFormatPr defaultRowHeight="18" customHeight="1"/>
  <cols>
    <col min="1" max="1" width="30.7109375" style="232" customWidth="1"/>
    <col min="2" max="2" width="9.7109375" style="232" customWidth="1"/>
    <col min="3" max="3" width="9.140625" style="232" customWidth="1"/>
    <col min="4" max="4" width="9.28515625" style="232" customWidth="1"/>
    <col min="5" max="5" width="8" style="232" customWidth="1"/>
    <col min="6" max="6" width="8.140625" style="232" customWidth="1"/>
    <col min="7" max="7" width="9" style="232" customWidth="1"/>
    <col min="8" max="8" width="8.42578125" style="232" customWidth="1"/>
    <col min="9" max="9" width="10.85546875" style="232" customWidth="1"/>
    <col min="10" max="10" width="9.28515625" style="232" customWidth="1"/>
    <col min="11" max="11" width="9.5703125" style="232" customWidth="1"/>
    <col min="12" max="12" width="9.42578125" style="232" customWidth="1"/>
    <col min="13" max="13" width="10.7109375" style="232" customWidth="1"/>
    <col min="14" max="14" width="27.28515625" style="232" customWidth="1"/>
    <col min="15" max="15" width="9.140625" style="232"/>
    <col min="16" max="16" width="10.140625" style="232" bestFit="1" customWidth="1"/>
    <col min="17" max="17" width="11.140625" style="232" bestFit="1" customWidth="1"/>
    <col min="18" max="18" width="14" style="232" customWidth="1"/>
    <col min="19" max="16384" width="9.140625" style="232"/>
  </cols>
  <sheetData>
    <row r="1" spans="1:20" ht="18" customHeight="1">
      <c r="A1" s="489" t="s">
        <v>230</v>
      </c>
      <c r="B1" s="489"/>
      <c r="C1" s="489"/>
      <c r="D1" s="489"/>
      <c r="E1" s="489"/>
      <c r="F1" s="489"/>
      <c r="G1" s="489"/>
      <c r="H1" s="489"/>
      <c r="I1" s="489"/>
      <c r="J1" s="489"/>
      <c r="K1" s="489"/>
      <c r="L1" s="489"/>
      <c r="M1" s="489"/>
      <c r="N1" s="489"/>
    </row>
    <row r="2" spans="1:20" ht="14.25" customHeight="1">
      <c r="A2" s="496" t="s">
        <v>229</v>
      </c>
      <c r="B2" s="496"/>
      <c r="C2" s="496"/>
      <c r="D2" s="496"/>
      <c r="E2" s="496"/>
      <c r="F2" s="496"/>
      <c r="G2" s="496"/>
      <c r="H2" s="496"/>
      <c r="I2" s="496"/>
      <c r="J2" s="496"/>
      <c r="K2" s="496"/>
      <c r="L2" s="496"/>
      <c r="M2" s="496"/>
      <c r="N2" s="496"/>
      <c r="R2" s="283"/>
    </row>
    <row r="3" spans="1:20" ht="13.5" customHeight="1">
      <c r="A3" s="490" t="s">
        <v>228</v>
      </c>
      <c r="B3" s="499" t="s">
        <v>70</v>
      </c>
      <c r="C3" s="500" t="s">
        <v>227</v>
      </c>
      <c r="D3" s="501"/>
      <c r="E3" s="501"/>
      <c r="F3" s="501"/>
      <c r="G3" s="501"/>
      <c r="H3" s="502" t="s">
        <v>226</v>
      </c>
      <c r="I3" s="502"/>
      <c r="J3" s="502"/>
      <c r="K3" s="502"/>
      <c r="L3" s="502"/>
      <c r="M3" s="503"/>
      <c r="N3" s="504" t="s">
        <v>225</v>
      </c>
    </row>
    <row r="4" spans="1:20" ht="18" customHeight="1">
      <c r="A4" s="497"/>
      <c r="B4" s="497"/>
      <c r="C4" s="482" t="s">
        <v>224</v>
      </c>
      <c r="D4" s="482" t="s">
        <v>223</v>
      </c>
      <c r="E4" s="482" t="s">
        <v>222</v>
      </c>
      <c r="F4" s="482" t="s">
        <v>221</v>
      </c>
      <c r="G4" s="482" t="s">
        <v>220</v>
      </c>
      <c r="H4" s="482" t="s">
        <v>219</v>
      </c>
      <c r="I4" s="482" t="s">
        <v>218</v>
      </c>
      <c r="J4" s="482" t="s">
        <v>217</v>
      </c>
      <c r="K4" s="482" t="s">
        <v>216</v>
      </c>
      <c r="L4" s="482" t="s">
        <v>215</v>
      </c>
      <c r="M4" s="482" t="s">
        <v>214</v>
      </c>
      <c r="N4" s="505"/>
    </row>
    <row r="5" spans="1:20" ht="18" customHeight="1">
      <c r="A5" s="497"/>
      <c r="B5" s="497"/>
      <c r="C5" s="507"/>
      <c r="D5" s="497"/>
      <c r="E5" s="497" t="s">
        <v>213</v>
      </c>
      <c r="F5" s="497"/>
      <c r="G5" s="497" t="s">
        <v>213</v>
      </c>
      <c r="H5" s="497" t="s">
        <v>213</v>
      </c>
      <c r="I5" s="497"/>
      <c r="J5" s="497" t="s">
        <v>213</v>
      </c>
      <c r="K5" s="497"/>
      <c r="L5" s="497"/>
      <c r="M5" s="497"/>
      <c r="N5" s="505"/>
    </row>
    <row r="6" spans="1:20" ht="18" customHeight="1">
      <c r="A6" s="497"/>
      <c r="B6" s="497"/>
      <c r="C6" s="484" t="s">
        <v>212</v>
      </c>
      <c r="D6" s="484" t="s">
        <v>211</v>
      </c>
      <c r="E6" s="484" t="s">
        <v>210</v>
      </c>
      <c r="F6" s="484" t="s">
        <v>209</v>
      </c>
      <c r="G6" s="484" t="s">
        <v>208</v>
      </c>
      <c r="H6" s="484" t="s">
        <v>207</v>
      </c>
      <c r="I6" s="484" t="s">
        <v>206</v>
      </c>
      <c r="J6" s="484" t="s">
        <v>205</v>
      </c>
      <c r="K6" s="484" t="s">
        <v>204</v>
      </c>
      <c r="L6" s="484" t="s">
        <v>203</v>
      </c>
      <c r="M6" s="484" t="s">
        <v>202</v>
      </c>
      <c r="N6" s="505"/>
    </row>
    <row r="7" spans="1:20" ht="18" customHeight="1">
      <c r="A7" s="498"/>
      <c r="B7" s="498"/>
      <c r="C7" s="508" t="s">
        <v>201</v>
      </c>
      <c r="D7" s="498" t="s">
        <v>201</v>
      </c>
      <c r="E7" s="498" t="s">
        <v>200</v>
      </c>
      <c r="F7" s="498" t="s">
        <v>199</v>
      </c>
      <c r="G7" s="509"/>
      <c r="H7" s="498"/>
      <c r="I7" s="508"/>
      <c r="J7" s="509"/>
      <c r="K7" s="498" t="s">
        <v>199</v>
      </c>
      <c r="L7" s="508"/>
      <c r="M7" s="498" t="s">
        <v>199</v>
      </c>
      <c r="N7" s="506"/>
    </row>
    <row r="8" spans="1:20" ht="15.95" customHeight="1">
      <c r="A8" s="282" t="s">
        <v>198</v>
      </c>
      <c r="B8" s="281">
        <f>SUM(C8:M8)</f>
        <v>9776.89</v>
      </c>
      <c r="C8" s="280">
        <f>ROUND(0.0036*'الميزان بالوحدات الفيزيائية'!B8,2)</f>
        <v>5632.32</v>
      </c>
      <c r="D8" s="280">
        <f>ROUND('الميزان بالوحدات الفيزيائية'!C8*0.01579,2)</f>
        <v>3394.3</v>
      </c>
      <c r="E8" s="280">
        <v>588.27</v>
      </c>
      <c r="F8" s="254">
        <v>0</v>
      </c>
      <c r="G8" s="254">
        <v>0</v>
      </c>
      <c r="H8" s="254">
        <v>0</v>
      </c>
      <c r="I8" s="254">
        <v>0</v>
      </c>
      <c r="J8" s="254">
        <v>0</v>
      </c>
      <c r="K8" s="254">
        <v>0</v>
      </c>
      <c r="L8" s="254">
        <v>0</v>
      </c>
      <c r="M8" s="279">
        <f>ROUND('الميزان بالوحدات الفيزيائية'!L8*0.0036,2)</f>
        <v>162</v>
      </c>
      <c r="N8" s="278" t="s">
        <v>197</v>
      </c>
      <c r="O8" s="238"/>
      <c r="P8" s="238"/>
    </row>
    <row r="9" spans="1:20" ht="15.95" customHeight="1">
      <c r="A9" s="256" t="s">
        <v>196</v>
      </c>
      <c r="B9" s="255">
        <f>SUM(C9:M9)</f>
        <v>68016.679999999993</v>
      </c>
      <c r="C9" s="254">
        <v>0</v>
      </c>
      <c r="D9" s="240">
        <f>ROUND('الميزان بالوحدات الفيزيائية'!C9*0.01579,2)</f>
        <v>53.8</v>
      </c>
      <c r="E9" s="254">
        <v>0</v>
      </c>
      <c r="F9" s="240">
        <f>ROUND('الميزان بالوحدات الفيزيائية'!E9*0.0402,2)</f>
        <v>948.03</v>
      </c>
      <c r="G9" s="240">
        <f>ROUND('الميزان بالوحدات الفيزيائية'!F9*0.0402,2)</f>
        <v>62.47</v>
      </c>
      <c r="H9" s="240">
        <v>8965.09</v>
      </c>
      <c r="I9" s="240">
        <v>208.8</v>
      </c>
      <c r="J9" s="240">
        <v>49.72</v>
      </c>
      <c r="K9" s="240">
        <v>10318.629999999999</v>
      </c>
      <c r="L9" s="240">
        <v>27333.43</v>
      </c>
      <c r="M9" s="253">
        <f>ROUND('الميزان بالوحدات الفيزيائية'!L9*0.0036,2)</f>
        <v>20076.71</v>
      </c>
      <c r="N9" s="261" t="s">
        <v>195</v>
      </c>
      <c r="O9" s="238"/>
      <c r="P9" s="233"/>
    </row>
    <row r="10" spans="1:20" ht="15.95" customHeight="1">
      <c r="A10" s="256" t="s">
        <v>194</v>
      </c>
      <c r="B10" s="255">
        <f>SUM(C10:M10)</f>
        <v>-11.79</v>
      </c>
      <c r="C10" s="254">
        <v>0</v>
      </c>
      <c r="D10" s="240">
        <f>ROUND('الميزان بالوحدات الفيزيائية'!C10*0.01579,2)</f>
        <v>-8.3699999999999992</v>
      </c>
      <c r="E10" s="254">
        <v>0</v>
      </c>
      <c r="F10" s="254">
        <v>0</v>
      </c>
      <c r="G10" s="240">
        <f>ROUND('الميزان بالوحدات الفيزيائية'!F10*0.0402,2)</f>
        <v>-3.42</v>
      </c>
      <c r="H10" s="254">
        <v>0</v>
      </c>
      <c r="I10" s="254">
        <v>0</v>
      </c>
      <c r="J10" s="254">
        <v>0</v>
      </c>
      <c r="K10" s="254">
        <v>0</v>
      </c>
      <c r="L10" s="254">
        <v>0</v>
      </c>
      <c r="M10" s="262">
        <v>0</v>
      </c>
      <c r="N10" s="261" t="s">
        <v>193</v>
      </c>
      <c r="O10" s="238"/>
      <c r="P10" s="238"/>
      <c r="Q10" s="238"/>
    </row>
    <row r="11" spans="1:20" ht="15.95" customHeight="1">
      <c r="A11" s="256" t="s">
        <v>192</v>
      </c>
      <c r="B11" s="277">
        <f>SUM(C11:M11)</f>
        <v>0</v>
      </c>
      <c r="C11" s="254">
        <v>0</v>
      </c>
      <c r="D11" s="254">
        <v>0</v>
      </c>
      <c r="E11" s="254">
        <v>0</v>
      </c>
      <c r="F11" s="254">
        <v>0</v>
      </c>
      <c r="G11" s="254">
        <v>0</v>
      </c>
      <c r="H11" s="254">
        <v>0</v>
      </c>
      <c r="I11" s="254">
        <v>0</v>
      </c>
      <c r="J11" s="254">
        <v>0</v>
      </c>
      <c r="K11" s="254">
        <v>0</v>
      </c>
      <c r="L11" s="254">
        <v>0</v>
      </c>
      <c r="M11" s="262">
        <v>0</v>
      </c>
      <c r="N11" s="261" t="s">
        <v>191</v>
      </c>
      <c r="O11" s="238"/>
      <c r="P11" s="238"/>
      <c r="Q11" s="238"/>
    </row>
    <row r="12" spans="1:20" ht="15.95" customHeight="1">
      <c r="A12" s="260" t="s">
        <v>190</v>
      </c>
      <c r="B12" s="276">
        <f t="shared" ref="B12:I12" si="0">B11+B10+B9+B8</f>
        <v>77781.78</v>
      </c>
      <c r="C12" s="275">
        <f t="shared" si="0"/>
        <v>5632.32</v>
      </c>
      <c r="D12" s="275">
        <f t="shared" si="0"/>
        <v>3439.73</v>
      </c>
      <c r="E12" s="275">
        <f t="shared" si="0"/>
        <v>588.27</v>
      </c>
      <c r="F12" s="275">
        <f t="shared" si="0"/>
        <v>948.03</v>
      </c>
      <c r="G12" s="275">
        <f t="shared" si="0"/>
        <v>59.05</v>
      </c>
      <c r="H12" s="275">
        <f t="shared" si="0"/>
        <v>8965.09</v>
      </c>
      <c r="I12" s="275">
        <f t="shared" si="0"/>
        <v>208.8</v>
      </c>
      <c r="J12" s="275">
        <f>ROUND(J11+J10+J9+J8,2)</f>
        <v>49.72</v>
      </c>
      <c r="K12" s="275">
        <f>K11+K10+K9+K8</f>
        <v>10318.629999999999</v>
      </c>
      <c r="L12" s="275">
        <f>L11+L10+L9+L8</f>
        <v>27333.43</v>
      </c>
      <c r="M12" s="274">
        <f>M11+M10+M9+M8</f>
        <v>20238.71</v>
      </c>
      <c r="N12" s="258" t="s">
        <v>189</v>
      </c>
      <c r="O12" s="238"/>
      <c r="P12" s="273"/>
      <c r="Q12" s="238"/>
    </row>
    <row r="13" spans="1:20" s="268" customFormat="1" ht="15.95" customHeight="1">
      <c r="A13" s="256" t="s">
        <v>188</v>
      </c>
      <c r="B13" s="272">
        <f>ROUND(B12-B17-B16+B14,2)</f>
        <v>0</v>
      </c>
      <c r="C13" s="271">
        <f t="shared" ref="C13:H13" si="1">C12-C17-C16+C14</f>
        <v>0</v>
      </c>
      <c r="D13" s="271">
        <f t="shared" si="1"/>
        <v>0</v>
      </c>
      <c r="E13" s="271">
        <f t="shared" si="1"/>
        <v>0</v>
      </c>
      <c r="F13" s="271">
        <f t="shared" si="1"/>
        <v>0</v>
      </c>
      <c r="G13" s="271">
        <f t="shared" si="1"/>
        <v>0</v>
      </c>
      <c r="H13" s="271">
        <f t="shared" si="1"/>
        <v>0</v>
      </c>
      <c r="I13" s="271">
        <f>ROUND(I12-I17-I16+I14,2)</f>
        <v>0</v>
      </c>
      <c r="J13" s="271">
        <f>ROUND(J12-J17-J16+J14,2)</f>
        <v>0</v>
      </c>
      <c r="K13" s="271">
        <f>ROUND(K12-K17-K16+K14,2)</f>
        <v>0</v>
      </c>
      <c r="L13" s="271">
        <f>ROUND(L12-L17-L16+L14,2)</f>
        <v>0</v>
      </c>
      <c r="M13" s="271">
        <f>ROUND(M12-M17-M16+M14,2)</f>
        <v>0</v>
      </c>
      <c r="N13" s="261" t="s">
        <v>187</v>
      </c>
      <c r="O13" s="238"/>
      <c r="P13" s="270"/>
      <c r="Q13" s="269"/>
    </row>
    <row r="14" spans="1:20" ht="15.95" customHeight="1">
      <c r="A14" s="260" t="s">
        <v>186</v>
      </c>
      <c r="B14" s="255">
        <f>SUM(C14:M14)</f>
        <v>-3148.76</v>
      </c>
      <c r="C14" s="257">
        <v>0</v>
      </c>
      <c r="D14" s="257">
        <v>0</v>
      </c>
      <c r="E14" s="257">
        <v>0</v>
      </c>
      <c r="F14" s="257">
        <v>0</v>
      </c>
      <c r="G14" s="257">
        <v>0</v>
      </c>
      <c r="H14" s="257">
        <v>0</v>
      </c>
      <c r="I14" s="257">
        <v>0</v>
      </c>
      <c r="J14" s="257">
        <v>0</v>
      </c>
      <c r="K14" s="239">
        <f>K15</f>
        <v>-280.77999999999997</v>
      </c>
      <c r="L14" s="239">
        <f>L15</f>
        <v>-4671.05</v>
      </c>
      <c r="M14" s="259">
        <f>M15</f>
        <v>1803.07</v>
      </c>
      <c r="N14" s="258" t="s">
        <v>185</v>
      </c>
      <c r="O14" s="238"/>
      <c r="P14" s="238"/>
      <c r="Q14" s="267"/>
    </row>
    <row r="15" spans="1:20" ht="15.95" customHeight="1">
      <c r="A15" s="256" t="s">
        <v>184</v>
      </c>
      <c r="B15" s="255">
        <f>SUM(C15:M15)</f>
        <v>-3148.76</v>
      </c>
      <c r="C15" s="254">
        <v>0</v>
      </c>
      <c r="D15" s="257">
        <v>0</v>
      </c>
      <c r="E15" s="254">
        <v>0</v>
      </c>
      <c r="F15" s="254">
        <v>0</v>
      </c>
      <c r="G15" s="254">
        <v>0</v>
      </c>
      <c r="H15" s="254">
        <v>0</v>
      </c>
      <c r="I15" s="257">
        <v>0</v>
      </c>
      <c r="J15" s="254">
        <v>0</v>
      </c>
      <c r="K15" s="240">
        <f>ROUND('الميزان بالوحدات الفيزيائية'!J15*0.0443*0.74,2)</f>
        <v>-280.77999999999997</v>
      </c>
      <c r="L15" s="240">
        <f>ROUND('الميزان بالوحدات الفيزيائية'!K15*0.043*0.87,2)</f>
        <v>-4671.05</v>
      </c>
      <c r="M15" s="253">
        <f>ROUND('الميزان بالوحدات الفيزيائية'!L15*0.0036,2)</f>
        <v>1803.07</v>
      </c>
      <c r="N15" s="261" t="s">
        <v>183</v>
      </c>
      <c r="O15" s="238"/>
      <c r="P15" s="266"/>
    </row>
    <row r="16" spans="1:20" ht="15.95" customHeight="1">
      <c r="A16" s="256" t="s">
        <v>182</v>
      </c>
      <c r="B16" s="255">
        <f>SUM(C16:M16)</f>
        <v>5613.7</v>
      </c>
      <c r="C16" s="240">
        <f>ROUND(0.0036*'الميزان بالوحدات الفيزيائية'!B16,2)</f>
        <v>2816.16</v>
      </c>
      <c r="D16" s="254">
        <v>0</v>
      </c>
      <c r="E16" s="254">
        <v>0</v>
      </c>
      <c r="F16" s="254">
        <v>0</v>
      </c>
      <c r="G16" s="254">
        <v>0</v>
      </c>
      <c r="H16" s="254">
        <v>0</v>
      </c>
      <c r="I16" s="265">
        <f>ROUND(0.03838*'الميزان بالوحدات الفيزيائية'!H16,2)</f>
        <v>0.08</v>
      </c>
      <c r="J16" s="240">
        <v>0.18</v>
      </c>
      <c r="K16" s="240">
        <f>ROUND('الميزان بالوحدات الفيزيائية'!J16*0.0443*0.74,2)</f>
        <v>82.58</v>
      </c>
      <c r="L16" s="240">
        <f>ROUND('الميزان بالوحدات الفيزيائية'!K16*0.043*0.87,2)</f>
        <v>69.69</v>
      </c>
      <c r="M16" s="253">
        <f>ROUND('الميزان بالوحدات الفيزيائية'!L16*0.0036,2)</f>
        <v>2645.01</v>
      </c>
      <c r="N16" s="263" t="s">
        <v>181</v>
      </c>
      <c r="O16" s="240"/>
      <c r="P16" s="264"/>
      <c r="Q16" s="253"/>
      <c r="R16" s="263"/>
      <c r="S16" s="238"/>
      <c r="T16" s="238"/>
    </row>
    <row r="17" spans="1:20" ht="15.95" customHeight="1">
      <c r="A17" s="260" t="s">
        <v>180</v>
      </c>
      <c r="B17" s="255">
        <f t="shared" ref="B17:H17" si="2">B18+B26</f>
        <v>69019.320000000007</v>
      </c>
      <c r="C17" s="239">
        <f t="shared" si="2"/>
        <v>2816.16</v>
      </c>
      <c r="D17" s="239">
        <f t="shared" si="2"/>
        <v>3439.73</v>
      </c>
      <c r="E17" s="239">
        <f t="shared" si="2"/>
        <v>588.27</v>
      </c>
      <c r="F17" s="239">
        <f t="shared" si="2"/>
        <v>948.03</v>
      </c>
      <c r="G17" s="239">
        <f t="shared" si="2"/>
        <v>59.05</v>
      </c>
      <c r="H17" s="239">
        <f t="shared" si="2"/>
        <v>8965.09</v>
      </c>
      <c r="I17" s="239">
        <f>ROUND(I18+I26,2)</f>
        <v>208.72</v>
      </c>
      <c r="J17" s="239">
        <f>J18+J26</f>
        <v>49.54</v>
      </c>
      <c r="K17" s="239">
        <f>K18+K26</f>
        <v>9955.27</v>
      </c>
      <c r="L17" s="239">
        <f>L18+L26</f>
        <v>22592.69</v>
      </c>
      <c r="M17" s="259">
        <f>M18+M26</f>
        <v>19396.77</v>
      </c>
      <c r="N17" s="258" t="s">
        <v>179</v>
      </c>
      <c r="O17" s="238"/>
      <c r="P17" s="238"/>
    </row>
    <row r="18" spans="1:20" ht="15.95" customHeight="1">
      <c r="A18" s="260" t="s">
        <v>178</v>
      </c>
      <c r="B18" s="255">
        <f>B19+B20+B22</f>
        <v>68012.240000000005</v>
      </c>
      <c r="C18" s="239">
        <f>C19+C20+C22</f>
        <v>2816.16</v>
      </c>
      <c r="D18" s="239">
        <f>D19+D20+D22</f>
        <v>3439.73</v>
      </c>
      <c r="E18" s="239">
        <f>E19+E20+E22</f>
        <v>588.27</v>
      </c>
      <c r="F18" s="254">
        <v>0</v>
      </c>
      <c r="G18" s="254">
        <v>0</v>
      </c>
      <c r="H18" s="239">
        <f t="shared" ref="H18:M18" si="3">H19+H20+H22</f>
        <v>8965.09</v>
      </c>
      <c r="I18" s="239">
        <f t="shared" si="3"/>
        <v>208.72</v>
      </c>
      <c r="J18" s="239">
        <f t="shared" si="3"/>
        <v>49.54</v>
      </c>
      <c r="K18" s="239">
        <f t="shared" si="3"/>
        <v>9955.27</v>
      </c>
      <c r="L18" s="239">
        <f t="shared" si="3"/>
        <v>22592.69</v>
      </c>
      <c r="M18" s="259">
        <f t="shared" si="3"/>
        <v>19396.77</v>
      </c>
      <c r="N18" s="258" t="s">
        <v>177</v>
      </c>
      <c r="O18" s="238"/>
      <c r="P18" s="238"/>
      <c r="Q18" s="238"/>
      <c r="R18" s="238"/>
    </row>
    <row r="19" spans="1:20" ht="15.95" customHeight="1">
      <c r="A19" s="256" t="s">
        <v>176</v>
      </c>
      <c r="B19" s="255">
        <f>SUM(C19:M19)</f>
        <v>3646.44</v>
      </c>
      <c r="C19" s="254">
        <v>0</v>
      </c>
      <c r="D19" s="240">
        <f>ROUND('الميزان بالوحدات الفيزيائية'!C19*0.01579,2)</f>
        <v>106.9</v>
      </c>
      <c r="E19" s="240">
        <f>ROUND('الميزان بالوحدات الفيزيائية'!D19*0.01675,2)</f>
        <v>147.07</v>
      </c>
      <c r="F19" s="254">
        <v>0</v>
      </c>
      <c r="G19" s="254">
        <v>0</v>
      </c>
      <c r="H19" s="240">
        <f>ROUND('الميزان بالوحدات الفيزيائية'!G19*0.0473,2)</f>
        <v>579.33000000000004</v>
      </c>
      <c r="I19" s="240">
        <f>ROUND(0.03838*'الميزان بالوحدات الفيزيائية'!H19,2)</f>
        <v>104.36</v>
      </c>
      <c r="J19" s="240">
        <f>ROUND('الميزان بالوحدات الفيزيائية'!I19*0.0441*0.81,2)</f>
        <v>4.5</v>
      </c>
      <c r="K19" s="240">
        <f>ROUND('الميزان بالوحدات الفيزيائية'!J19*0.0443*0.74,2)</f>
        <v>15.6</v>
      </c>
      <c r="L19" s="240">
        <f>ROUND('الميزان بالوحدات الفيزيائية'!K19*0.043*0.87,2)</f>
        <v>355.92</v>
      </c>
      <c r="M19" s="253">
        <f>ROUND('الميزان بالوحدات الفيزيائية'!L19*0.0036,2)</f>
        <v>2332.7600000000002</v>
      </c>
      <c r="N19" s="261" t="s">
        <v>175</v>
      </c>
      <c r="O19" s="238"/>
      <c r="P19" s="233"/>
    </row>
    <row r="20" spans="1:20" ht="15.95" customHeight="1">
      <c r="A20" s="260" t="s">
        <v>174</v>
      </c>
      <c r="B20" s="255">
        <f>SUM(C20:M20)</f>
        <v>31672.81</v>
      </c>
      <c r="C20" s="254">
        <f>C21</f>
        <v>0</v>
      </c>
      <c r="D20" s="257">
        <v>0</v>
      </c>
      <c r="E20" s="254">
        <f t="shared" ref="E20:M20" si="4">E21</f>
        <v>0</v>
      </c>
      <c r="F20" s="254">
        <f t="shared" si="4"/>
        <v>0</v>
      </c>
      <c r="G20" s="254">
        <f t="shared" si="4"/>
        <v>0</v>
      </c>
      <c r="H20" s="239">
        <f t="shared" si="4"/>
        <v>245.96</v>
      </c>
      <c r="I20" s="254">
        <f t="shared" si="4"/>
        <v>0</v>
      </c>
      <c r="J20" s="254">
        <f t="shared" si="4"/>
        <v>0</v>
      </c>
      <c r="K20" s="239">
        <f t="shared" si="4"/>
        <v>9677.1200000000008</v>
      </c>
      <c r="L20" s="239">
        <f t="shared" si="4"/>
        <v>21749.73</v>
      </c>
      <c r="M20" s="262">
        <f t="shared" si="4"/>
        <v>0</v>
      </c>
      <c r="N20" s="258" t="s">
        <v>173</v>
      </c>
      <c r="O20" s="238"/>
      <c r="P20" s="233"/>
      <c r="Q20" s="238"/>
    </row>
    <row r="21" spans="1:20" ht="15.95" customHeight="1">
      <c r="A21" s="256" t="s">
        <v>172</v>
      </c>
      <c r="B21" s="255">
        <f>SUM(C21:M21)</f>
        <v>31672.81</v>
      </c>
      <c r="C21" s="254">
        <v>0</v>
      </c>
      <c r="D21" s="257">
        <v>0</v>
      </c>
      <c r="E21" s="254">
        <v>0</v>
      </c>
      <c r="F21" s="254">
        <v>0</v>
      </c>
      <c r="G21" s="254">
        <v>0</v>
      </c>
      <c r="H21" s="240">
        <f>ROUND('الميزان بالوحدات الفيزيائية'!G21*0.0473,2)</f>
        <v>245.96</v>
      </c>
      <c r="I21" s="257">
        <v>0</v>
      </c>
      <c r="J21" s="254">
        <v>0</v>
      </c>
      <c r="K21" s="240">
        <f>ROUND('الميزان بالوحدات الفيزيائية'!J21*0.0443*0.74,2)</f>
        <v>9677.1200000000008</v>
      </c>
      <c r="L21" s="240">
        <f>ROUND('الميزان بالوحدات الفيزيائية'!K21*0.043*0.87,2)</f>
        <v>21749.73</v>
      </c>
      <c r="M21" s="262">
        <v>0</v>
      </c>
      <c r="N21" s="261" t="s">
        <v>171</v>
      </c>
      <c r="O21" s="238"/>
      <c r="P21" s="233"/>
      <c r="R21" s="238"/>
    </row>
    <row r="22" spans="1:20" ht="15.95" customHeight="1">
      <c r="A22" s="260" t="s">
        <v>170</v>
      </c>
      <c r="B22" s="255">
        <f>B23+B24+B25</f>
        <v>32692.99</v>
      </c>
      <c r="C22" s="239">
        <f>C23+C24+C25</f>
        <v>2816.16</v>
      </c>
      <c r="D22" s="239">
        <f>D23+D24+D25</f>
        <v>3332.83</v>
      </c>
      <c r="E22" s="239">
        <f>E23+E24+E25</f>
        <v>441.2</v>
      </c>
      <c r="F22" s="254">
        <v>0</v>
      </c>
      <c r="G22" s="254">
        <v>0</v>
      </c>
      <c r="H22" s="239">
        <f>H23+H24+H25</f>
        <v>8139.8</v>
      </c>
      <c r="I22" s="239">
        <f>ROUND(I23+I24+I25,2)</f>
        <v>104.36</v>
      </c>
      <c r="J22" s="239">
        <f>J23+J24+J25</f>
        <v>45.04</v>
      </c>
      <c r="K22" s="239">
        <f>K23+K24+K25</f>
        <v>262.55</v>
      </c>
      <c r="L22" s="239">
        <f>L23+L24+L25</f>
        <v>487.04</v>
      </c>
      <c r="M22" s="259">
        <f>M23+M24+M25</f>
        <v>17064.009999999998</v>
      </c>
      <c r="N22" s="258" t="s">
        <v>169</v>
      </c>
      <c r="O22" s="238"/>
      <c r="P22" s="233"/>
    </row>
    <row r="23" spans="1:20" ht="15.95" customHeight="1">
      <c r="A23" s="256" t="s">
        <v>168</v>
      </c>
      <c r="B23" s="255">
        <f>SUM(C23:M23)</f>
        <v>26108.38</v>
      </c>
      <c r="C23" s="240">
        <f>ROUND('الميزان بالوحدات الفيزيائية'!B23*0.0036,2)</f>
        <v>2816.16</v>
      </c>
      <c r="D23" s="240">
        <f>ROUND('الميزان بالوحدات الفيزيائية'!C23*0.01579,2)</f>
        <v>3265.85</v>
      </c>
      <c r="E23" s="240">
        <f>ROUND('الميزان بالوحدات الفيزيائية'!D23*0.01675,2)</f>
        <v>441.2</v>
      </c>
      <c r="F23" s="254">
        <v>0</v>
      </c>
      <c r="G23" s="254">
        <v>0</v>
      </c>
      <c r="H23" s="240">
        <f>ROUND('الميزان بالوحدات الفيزيائية'!G23*0.0473,2)</f>
        <v>7486.45</v>
      </c>
      <c r="I23" s="254">
        <v>0</v>
      </c>
      <c r="J23" s="240">
        <f>ROUND('الميزان بالوحدات الفيزيائية'!I23*0.0441*0.81,2)</f>
        <v>41.54</v>
      </c>
      <c r="K23" s="254">
        <v>0</v>
      </c>
      <c r="L23" s="240">
        <f>ROUND('الميزان بالوحدات الفيزيائية'!K23*0.043*0.87,2)</f>
        <v>84.88</v>
      </c>
      <c r="M23" s="253">
        <f>ROUND('الميزان بالوحدات الفيزيائية'!L23*0.0036,2)</f>
        <v>11972.3</v>
      </c>
      <c r="N23" s="252" t="s">
        <v>167</v>
      </c>
      <c r="O23" s="238"/>
      <c r="P23" s="233"/>
    </row>
    <row r="24" spans="1:20" ht="15.95" customHeight="1">
      <c r="A24" s="256" t="s">
        <v>166</v>
      </c>
      <c r="B24" s="255">
        <f>SUM(C24:M24)</f>
        <v>573.46</v>
      </c>
      <c r="C24" s="254">
        <v>0</v>
      </c>
      <c r="D24" s="254">
        <v>0</v>
      </c>
      <c r="E24" s="254">
        <v>0</v>
      </c>
      <c r="F24" s="254">
        <v>0</v>
      </c>
      <c r="G24" s="254"/>
      <c r="H24" s="240">
        <f>ROUND('الميزان بالوحدات الفيزيائية'!G24*0.0473,2)</f>
        <v>117.3</v>
      </c>
      <c r="I24" s="257">
        <v>0</v>
      </c>
      <c r="J24" s="240">
        <f>ROUND('الميزان بالوحدات الفيزيائية'!I24*0.0441*0.81,2)</f>
        <v>1.1399999999999999</v>
      </c>
      <c r="K24" s="240">
        <f>ROUND('الميزان بالوحدات الفيزيائية'!J24*0.0443*0.74,2)</f>
        <v>139.55000000000001</v>
      </c>
      <c r="L24" s="240">
        <f>ROUND('الميزان بالوحدات الفيزيائية'!K24*0.043*0.87,2)</f>
        <v>196.63</v>
      </c>
      <c r="M24" s="253">
        <f>ROUND('الميزان بالوحدات الفيزيائية'!L24*0.0036,2)</f>
        <v>118.84</v>
      </c>
      <c r="N24" s="252" t="s">
        <v>165</v>
      </c>
      <c r="O24" s="238"/>
      <c r="P24" s="233"/>
    </row>
    <row r="25" spans="1:20" ht="15.95" customHeight="1">
      <c r="A25" s="256" t="s">
        <v>164</v>
      </c>
      <c r="B25" s="255">
        <f>SUM(C25:M25)</f>
        <v>6011.15</v>
      </c>
      <c r="C25" s="254">
        <v>0</v>
      </c>
      <c r="D25" s="240">
        <f>ROUND('الميزان بالوحدات الفيزيائية'!C25*0.01579,2)</f>
        <v>66.98</v>
      </c>
      <c r="E25" s="254">
        <v>0</v>
      </c>
      <c r="F25" s="254">
        <v>0</v>
      </c>
      <c r="G25" s="254">
        <v>0</v>
      </c>
      <c r="H25" s="240">
        <f>ROUND('الميزان بالوحدات الفيزيائية'!G25*0.0473,2)</f>
        <v>536.04999999999995</v>
      </c>
      <c r="I25" s="240">
        <f>ROUND(0.03838*'الميزان بالوحدات الفيزيائية'!H25,2)</f>
        <v>104.36</v>
      </c>
      <c r="J25" s="240">
        <f>ROUND('الميزان بالوحدات الفيزيائية'!I25*0.0441*0.81,2)</f>
        <v>2.36</v>
      </c>
      <c r="K25" s="240">
        <f>ROUND('الميزان بالوحدات الفيزيائية'!J25*0.0443*0.74,2)</f>
        <v>123</v>
      </c>
      <c r="L25" s="240">
        <f>ROUND('الميزان بالوحدات الفيزيائية'!K25*0.043*0.87,2)</f>
        <v>205.53</v>
      </c>
      <c r="M25" s="253">
        <f>ROUND('الميزان بالوحدات الفيزيائية'!L25*0.0036,2)</f>
        <v>4972.87</v>
      </c>
      <c r="N25" s="252" t="s">
        <v>163</v>
      </c>
      <c r="O25" s="238"/>
      <c r="P25" s="233"/>
    </row>
    <row r="26" spans="1:20" ht="15.95" customHeight="1">
      <c r="A26" s="251" t="s">
        <v>162</v>
      </c>
      <c r="B26" s="250">
        <f>SUM(C26:M26)</f>
        <v>1007.08</v>
      </c>
      <c r="C26" s="247">
        <v>0</v>
      </c>
      <c r="D26" s="249">
        <v>0</v>
      </c>
      <c r="E26" s="247">
        <v>0</v>
      </c>
      <c r="F26" s="248">
        <v>948.03</v>
      </c>
      <c r="G26" s="248">
        <f>ROUND('الميزان بالوحدات الفيزيائية'!F26*0.0402,2)</f>
        <v>59.05</v>
      </c>
      <c r="H26" s="247">
        <v>0</v>
      </c>
      <c r="I26" s="247">
        <v>0</v>
      </c>
      <c r="J26" s="247">
        <v>0</v>
      </c>
      <c r="K26" s="247">
        <v>0</v>
      </c>
      <c r="L26" s="247">
        <v>0</v>
      </c>
      <c r="M26" s="246">
        <v>0</v>
      </c>
      <c r="N26" s="245" t="s">
        <v>161</v>
      </c>
      <c r="O26" s="238"/>
      <c r="P26" s="238"/>
      <c r="Q26" s="238"/>
    </row>
    <row r="27" spans="1:20" ht="15.95" customHeight="1">
      <c r="A27" s="244" t="s">
        <v>160</v>
      </c>
      <c r="B27" s="240"/>
      <c r="C27" s="240"/>
      <c r="D27" s="240"/>
      <c r="E27" s="241"/>
      <c r="F27" s="240"/>
      <c r="G27" s="240"/>
      <c r="H27" s="240"/>
      <c r="I27" s="240"/>
      <c r="J27" s="240"/>
      <c r="K27" s="240"/>
      <c r="L27" s="240"/>
      <c r="N27" s="243" t="s">
        <v>159</v>
      </c>
      <c r="O27" s="238"/>
      <c r="P27" s="238"/>
      <c r="R27" s="238"/>
    </row>
    <row r="28" spans="1:20" ht="15.95" customHeight="1">
      <c r="A28" s="242" t="s">
        <v>158</v>
      </c>
      <c r="B28" s="240"/>
      <c r="C28" s="240"/>
      <c r="D28" s="240"/>
      <c r="E28" s="241"/>
      <c r="F28" s="240"/>
      <c r="G28" s="240"/>
      <c r="H28" s="240"/>
      <c r="I28" s="240"/>
      <c r="J28" s="240"/>
      <c r="K28" s="240"/>
      <c r="L28" s="240"/>
      <c r="N28" s="239" t="s">
        <v>157</v>
      </c>
      <c r="O28" s="238"/>
      <c r="P28" s="238"/>
      <c r="R28" s="238"/>
    </row>
    <row r="29" spans="1:20" ht="35.25" customHeight="1">
      <c r="A29" s="510" t="s">
        <v>156</v>
      </c>
      <c r="B29" s="510"/>
      <c r="C29" s="510"/>
      <c r="D29" s="510"/>
      <c r="E29" s="510"/>
      <c r="F29" s="510"/>
      <c r="G29" s="511" t="s">
        <v>155</v>
      </c>
      <c r="H29" s="511"/>
      <c r="I29" s="511"/>
      <c r="J29" s="511"/>
      <c r="K29" s="511"/>
      <c r="L29" s="511"/>
      <c r="M29" s="511"/>
      <c r="N29" s="511"/>
      <c r="O29" s="237"/>
      <c r="P29" s="237"/>
      <c r="Q29" s="237"/>
      <c r="R29" s="237"/>
      <c r="S29" s="237"/>
      <c r="T29" s="237"/>
    </row>
    <row r="30" spans="1:20" ht="26.25" customHeight="1">
      <c r="A30" s="510" t="s">
        <v>154</v>
      </c>
      <c r="B30" s="510"/>
      <c r="C30" s="510"/>
      <c r="D30" s="510"/>
      <c r="E30" s="510"/>
      <c r="F30" s="510"/>
      <c r="G30" s="512" t="s">
        <v>153</v>
      </c>
      <c r="H30" s="512"/>
      <c r="I30" s="512"/>
      <c r="J30" s="512"/>
      <c r="K30" s="512"/>
      <c r="L30" s="512"/>
      <c r="M30" s="512"/>
      <c r="N30" s="512"/>
      <c r="O30" s="236"/>
      <c r="P30" s="236"/>
      <c r="Q30" s="236"/>
      <c r="R30" s="236"/>
      <c r="S30" s="236"/>
      <c r="T30" s="235"/>
    </row>
    <row r="31" spans="1:20" ht="26.25" customHeight="1">
      <c r="A31" s="513" t="s">
        <v>307</v>
      </c>
      <c r="B31" s="510"/>
      <c r="C31" s="510"/>
      <c r="D31" s="510"/>
      <c r="E31" s="510"/>
      <c r="F31" s="510"/>
      <c r="G31" s="512" t="s">
        <v>308</v>
      </c>
      <c r="H31" s="512"/>
      <c r="I31" s="512"/>
      <c r="J31" s="512"/>
      <c r="K31" s="512"/>
      <c r="L31" s="512"/>
      <c r="M31" s="512"/>
      <c r="N31" s="512"/>
      <c r="O31" s="236"/>
      <c r="P31" s="236"/>
      <c r="Q31" s="236"/>
      <c r="R31" s="236"/>
      <c r="S31" s="236"/>
      <c r="T31" s="235"/>
    </row>
    <row r="32" spans="1:20" ht="18" customHeight="1">
      <c r="A32" s="359" t="s">
        <v>67</v>
      </c>
      <c r="B32" s="360"/>
      <c r="C32" s="361"/>
      <c r="D32" s="361"/>
      <c r="E32" s="361"/>
      <c r="F32" s="361"/>
      <c r="G32" s="361"/>
      <c r="H32" s="361"/>
      <c r="I32" s="361"/>
      <c r="J32" s="361"/>
      <c r="K32" s="361"/>
      <c r="L32" s="361"/>
      <c r="N32" s="359" t="s">
        <v>66</v>
      </c>
    </row>
    <row r="33" spans="1:14" ht="18" customHeight="1">
      <c r="A33" s="493" t="s">
        <v>276</v>
      </c>
      <c r="B33" s="495"/>
      <c r="C33" s="495"/>
      <c r="D33" s="495"/>
      <c r="E33" s="495"/>
      <c r="F33" s="495"/>
      <c r="G33" s="495"/>
      <c r="H33" s="362"/>
      <c r="I33" s="362"/>
      <c r="J33" s="362"/>
      <c r="K33" s="362"/>
      <c r="L33" s="362"/>
      <c r="M33" s="362"/>
      <c r="N33" s="362" t="s">
        <v>275</v>
      </c>
    </row>
    <row r="34" spans="1:14" ht="18" customHeight="1">
      <c r="A34" s="493" t="s">
        <v>303</v>
      </c>
      <c r="B34" s="495"/>
      <c r="C34" s="495"/>
      <c r="D34" s="495"/>
      <c r="E34" s="495"/>
      <c r="F34" s="495"/>
      <c r="G34" s="495"/>
      <c r="H34" s="494"/>
      <c r="I34" s="362"/>
      <c r="J34" s="493" t="s">
        <v>302</v>
      </c>
      <c r="K34" s="494"/>
      <c r="L34" s="494"/>
      <c r="M34" s="494"/>
      <c r="N34" s="494"/>
    </row>
    <row r="35" spans="1:14" ht="18" customHeight="1">
      <c r="A35" s="493" t="s">
        <v>286</v>
      </c>
      <c r="B35" s="495"/>
      <c r="C35" s="495"/>
      <c r="D35" s="495"/>
      <c r="E35" s="495"/>
      <c r="F35" s="495"/>
      <c r="G35" s="495"/>
      <c r="H35" s="495"/>
      <c r="I35" s="494"/>
      <c r="J35" s="493" t="s">
        <v>285</v>
      </c>
      <c r="K35" s="494"/>
      <c r="L35" s="494"/>
      <c r="M35" s="494"/>
      <c r="N35" s="494"/>
    </row>
    <row r="36" spans="1:14" ht="18" customHeight="1">
      <c r="B36" s="234"/>
      <c r="C36" s="234"/>
      <c r="D36" s="234"/>
      <c r="E36" s="234"/>
      <c r="F36" s="234"/>
      <c r="G36" s="234"/>
      <c r="H36" s="234"/>
      <c r="I36" s="234"/>
      <c r="J36" s="234"/>
      <c r="K36" s="234"/>
      <c r="L36" s="234"/>
      <c r="M36" s="234"/>
    </row>
    <row r="37" spans="1:14" ht="18" customHeight="1">
      <c r="B37" s="233"/>
      <c r="C37" s="233"/>
      <c r="D37" s="233"/>
      <c r="E37" s="233"/>
      <c r="F37" s="233"/>
      <c r="G37" s="233"/>
      <c r="H37" s="233"/>
      <c r="I37" s="233"/>
      <c r="J37" s="233"/>
      <c r="K37" s="233"/>
      <c r="L37" s="233"/>
      <c r="M37" s="233"/>
    </row>
  </sheetData>
  <mergeCells count="40">
    <mergeCell ref="A33:G33"/>
    <mergeCell ref="J35:N35"/>
    <mergeCell ref="A35:I35"/>
    <mergeCell ref="J34:N34"/>
    <mergeCell ref="A34:H34"/>
    <mergeCell ref="A29:F29"/>
    <mergeCell ref="G29:N29"/>
    <mergeCell ref="A30:F30"/>
    <mergeCell ref="G30:N30"/>
    <mergeCell ref="A31:F31"/>
    <mergeCell ref="G31:N31"/>
    <mergeCell ref="L6:L7"/>
    <mergeCell ref="F4:F5"/>
    <mergeCell ref="G4:G5"/>
    <mergeCell ref="H4:H5"/>
    <mergeCell ref="J4:J5"/>
    <mergeCell ref="K4:K5"/>
    <mergeCell ref="L4:L5"/>
    <mergeCell ref="I4:I5"/>
    <mergeCell ref="F6:F7"/>
    <mergeCell ref="G6:G7"/>
    <mergeCell ref="H6:H7"/>
    <mergeCell ref="J6:J7"/>
    <mergeCell ref="K6:K7"/>
    <mergeCell ref="A1:N1"/>
    <mergeCell ref="A2:N2"/>
    <mergeCell ref="A3:A7"/>
    <mergeCell ref="B3:B7"/>
    <mergeCell ref="C3:G3"/>
    <mergeCell ref="H3:M3"/>
    <mergeCell ref="N3:N7"/>
    <mergeCell ref="C4:C5"/>
    <mergeCell ref="D4:D5"/>
    <mergeCell ref="E4:E5"/>
    <mergeCell ref="M6:M7"/>
    <mergeCell ref="I6:I7"/>
    <mergeCell ref="M4:M5"/>
    <mergeCell ref="C6:C7"/>
    <mergeCell ref="D6:D7"/>
    <mergeCell ref="E6:E7"/>
  </mergeCells>
  <printOptions horizontalCentered="1"/>
  <pageMargins left="0.74803149606299213" right="0.74803149606299213" top="0.98425196850393704" bottom="0.74803149606299213" header="0.51181102362204722" footer="0.51181102362204722"/>
  <pageSetup paperSize="9" scale="78" firstPageNumber="9" orientation="landscape" useFirstPageNumber="1" r:id="rId1"/>
  <headerFooter alignWithMargins="0">
    <oddHeader>&amp;L&amp;8PCBS: Energy Tables 2017&amp;R&amp;"Simplified Arabic,Regular"&amp;8اPCBS: جداول الطاقة 2017</oddHeader>
    <oddFooter>&amp;C13</oddFooter>
  </headerFooter>
</worksheet>
</file>

<file path=xl/worksheets/sheet14.xml><?xml version="1.0" encoding="utf-8"?>
<worksheet xmlns="http://schemas.openxmlformats.org/spreadsheetml/2006/main" xmlns:r="http://schemas.openxmlformats.org/officeDocument/2006/relationships">
  <dimension ref="A1:G24"/>
  <sheetViews>
    <sheetView rightToLeft="1" tabSelected="1" view="pageBreakPreview" zoomScaleNormal="100" zoomScaleSheetLayoutView="100" workbookViewId="0">
      <selection activeCell="D7" sqref="D7"/>
    </sheetView>
  </sheetViews>
  <sheetFormatPr defaultRowHeight="12.75"/>
  <cols>
    <col min="1" max="1" width="39.85546875" style="85" customWidth="1"/>
    <col min="2" max="2" width="11.42578125" style="85" customWidth="1"/>
    <col min="3" max="5" width="10" style="85" customWidth="1"/>
    <col min="6" max="6" width="53" style="85" customWidth="1"/>
    <col min="7" max="16384" width="9.140625" style="85"/>
  </cols>
  <sheetData>
    <row r="1" spans="1:6" ht="17.100000000000001" customHeight="1">
      <c r="A1" s="515" t="s">
        <v>150</v>
      </c>
      <c r="B1" s="515"/>
      <c r="C1" s="515"/>
      <c r="D1" s="515"/>
      <c r="E1" s="515"/>
      <c r="F1" s="515"/>
    </row>
    <row r="2" spans="1:6" ht="15.75" customHeight="1">
      <c r="A2" s="516" t="s">
        <v>149</v>
      </c>
      <c r="B2" s="517"/>
      <c r="C2" s="517"/>
      <c r="D2" s="517"/>
      <c r="E2" s="517"/>
      <c r="F2" s="517"/>
    </row>
    <row r="3" spans="1:6" ht="6" customHeight="1"/>
    <row r="4" spans="1:6" ht="15.95" customHeight="1">
      <c r="A4" s="518" t="s">
        <v>133</v>
      </c>
      <c r="B4" s="225" t="s">
        <v>49</v>
      </c>
      <c r="C4" s="180"/>
      <c r="D4" s="214"/>
      <c r="E4" s="179" t="s">
        <v>50</v>
      </c>
      <c r="F4" s="520" t="s">
        <v>134</v>
      </c>
    </row>
    <row r="5" spans="1:6" ht="15.75" customHeight="1">
      <c r="A5" s="519"/>
      <c r="B5" s="141">
        <v>2014</v>
      </c>
      <c r="C5" s="141">
        <v>2015</v>
      </c>
      <c r="D5" s="141">
        <v>2016</v>
      </c>
      <c r="E5" s="141">
        <v>2017</v>
      </c>
      <c r="F5" s="521"/>
    </row>
    <row r="6" spans="1:6" s="87" customFormat="1" ht="20.100000000000001" customHeight="1">
      <c r="A6" s="217" t="s">
        <v>309</v>
      </c>
      <c r="B6" s="218">
        <v>13.3</v>
      </c>
      <c r="C6" s="216">
        <v>13.2</v>
      </c>
      <c r="D6" s="216">
        <v>12.9</v>
      </c>
      <c r="E6" s="219">
        <v>9.6999999999999993</v>
      </c>
      <c r="F6" s="206" t="s">
        <v>310</v>
      </c>
    </row>
    <row r="7" spans="1:6" s="87" customFormat="1" ht="19.5" customHeight="1">
      <c r="A7" s="217" t="s">
        <v>142</v>
      </c>
      <c r="B7" s="218">
        <v>80.3</v>
      </c>
      <c r="C7" s="216">
        <v>84.8</v>
      </c>
      <c r="D7" s="216">
        <v>84.7</v>
      </c>
      <c r="E7" s="219">
        <v>87.3</v>
      </c>
      <c r="F7" s="215" t="s">
        <v>137</v>
      </c>
    </row>
    <row r="8" spans="1:6" s="87" customFormat="1" ht="26.25" customHeight="1">
      <c r="A8" s="217" t="s">
        <v>143</v>
      </c>
      <c r="B8" s="218">
        <v>48.7</v>
      </c>
      <c r="C8" s="216">
        <v>43.6</v>
      </c>
      <c r="D8" s="216">
        <v>45.6</v>
      </c>
      <c r="E8" s="216">
        <v>46.6</v>
      </c>
      <c r="F8" s="229" t="s">
        <v>138</v>
      </c>
    </row>
    <row r="9" spans="1:6" s="87" customFormat="1" ht="30" customHeight="1">
      <c r="A9" s="88" t="s">
        <v>144</v>
      </c>
      <c r="B9" s="216">
        <v>38.4</v>
      </c>
      <c r="C9" s="216">
        <v>41.4</v>
      </c>
      <c r="D9" s="216">
        <v>39.700000000000003</v>
      </c>
      <c r="E9" s="216">
        <v>38.4</v>
      </c>
      <c r="F9" s="229" t="s">
        <v>139</v>
      </c>
    </row>
    <row r="10" spans="1:6" s="87" customFormat="1" ht="27" customHeight="1">
      <c r="A10" s="88" t="s">
        <v>145</v>
      </c>
      <c r="B10" s="216">
        <v>7.6</v>
      </c>
      <c r="C10" s="216">
        <v>8.5</v>
      </c>
      <c r="D10" s="216">
        <v>8.8000000000000007</v>
      </c>
      <c r="E10" s="216">
        <v>8.8000000000000007</v>
      </c>
      <c r="F10" s="229" t="s">
        <v>140</v>
      </c>
    </row>
    <row r="11" spans="1:6" s="87" customFormat="1" ht="28.5" customHeight="1">
      <c r="A11" s="88" t="s">
        <v>146</v>
      </c>
      <c r="B11" s="216">
        <v>4.2</v>
      </c>
      <c r="C11" s="216">
        <v>5.2</v>
      </c>
      <c r="D11" s="216">
        <v>4.8</v>
      </c>
      <c r="E11" s="216">
        <v>5.4</v>
      </c>
      <c r="F11" s="229" t="s">
        <v>141</v>
      </c>
    </row>
    <row r="12" spans="1:6" s="87" customFormat="1" ht="24.75" customHeight="1">
      <c r="A12" s="230" t="s">
        <v>147</v>
      </c>
      <c r="B12" s="216">
        <v>5.8</v>
      </c>
      <c r="C12" s="216">
        <v>5.9</v>
      </c>
      <c r="D12" s="216">
        <v>6</v>
      </c>
      <c r="E12" s="216">
        <v>5.7</v>
      </c>
      <c r="F12" s="229" t="s">
        <v>304</v>
      </c>
    </row>
    <row r="13" spans="1:6" s="87" customFormat="1" ht="20.100000000000001" customHeight="1">
      <c r="A13" s="231" t="s">
        <v>152</v>
      </c>
      <c r="B13" s="220">
        <v>1048</v>
      </c>
      <c r="C13" s="221">
        <v>1151.4000000000001</v>
      </c>
      <c r="D13" s="221">
        <v>1141.9000000000001</v>
      </c>
      <c r="E13" s="222">
        <v>1138.3</v>
      </c>
      <c r="F13" s="226" t="s">
        <v>151</v>
      </c>
    </row>
    <row r="14" spans="1:6" ht="18" customHeight="1">
      <c r="A14" s="67" t="s">
        <v>66</v>
      </c>
      <c r="B14" s="56"/>
      <c r="C14" s="56"/>
      <c r="D14" s="56"/>
      <c r="E14" s="56"/>
      <c r="F14" s="223" t="s">
        <v>67</v>
      </c>
    </row>
    <row r="15" spans="1:6" ht="39" customHeight="1">
      <c r="A15" s="514" t="s">
        <v>135</v>
      </c>
      <c r="B15" s="514"/>
      <c r="C15" s="514"/>
      <c r="D15" s="514"/>
      <c r="E15" s="55"/>
      <c r="F15" s="224" t="s">
        <v>148</v>
      </c>
    </row>
    <row r="16" spans="1:6" ht="24" customHeight="1">
      <c r="A16" s="514" t="s">
        <v>264</v>
      </c>
      <c r="B16" s="514"/>
      <c r="C16" s="514"/>
      <c r="D16" s="514"/>
      <c r="E16" s="55"/>
      <c r="F16" s="224" t="s">
        <v>136</v>
      </c>
    </row>
    <row r="17" spans="2:7" ht="18" customHeight="1">
      <c r="B17" s="147"/>
      <c r="C17" s="147"/>
      <c r="D17" s="147"/>
      <c r="E17" s="147"/>
      <c r="F17" s="147"/>
      <c r="G17" s="147"/>
    </row>
    <row r="18" spans="2:7" ht="18.600000000000001" customHeight="1"/>
    <row r="19" spans="2:7" ht="18.600000000000001" customHeight="1">
      <c r="B19" s="143"/>
    </row>
    <row r="20" spans="2:7" ht="18.600000000000001" customHeight="1"/>
    <row r="21" spans="2:7" ht="18.600000000000001" customHeight="1">
      <c r="B21" s="147"/>
      <c r="C21" s="147"/>
      <c r="D21" s="147"/>
      <c r="E21" s="147"/>
      <c r="F21" s="147"/>
      <c r="G21" s="147"/>
    </row>
    <row r="22" spans="2:7">
      <c r="B22" s="130"/>
      <c r="C22" s="130"/>
      <c r="D22" s="130"/>
      <c r="E22" s="130"/>
      <c r="F22" s="130"/>
      <c r="G22" s="130"/>
    </row>
    <row r="23" spans="2:7">
      <c r="E23" s="130"/>
      <c r="F23" s="130"/>
      <c r="G23" s="130"/>
    </row>
    <row r="24" spans="2:7">
      <c r="E24" s="130"/>
      <c r="F24" s="130"/>
      <c r="G24" s="130"/>
    </row>
  </sheetData>
  <mergeCells count="6">
    <mergeCell ref="A15:D15"/>
    <mergeCell ref="A16:D16"/>
    <mergeCell ref="A1:F1"/>
    <mergeCell ref="A2:F2"/>
    <mergeCell ref="A4:A5"/>
    <mergeCell ref="F4:F5"/>
  </mergeCells>
  <printOptions horizontalCentered="1"/>
  <pageMargins left="0.59055118110236227" right="0.59055118110236227" top="0.78740157480314965" bottom="0.59055118110236227" header="0.59055118110236227" footer="0.59055118110236227"/>
  <pageSetup paperSize="9" scale="89" firstPageNumber="14" orientation="landscape" useFirstPageNumber="1" r:id="rId1"/>
  <headerFooter alignWithMargins="0">
    <oddHeader>&amp;L&amp;8PCBS: Energy Tables 2017&amp;R&amp;"Simplified Arabic,Regular"&amp;8&amp;K00+000ل&amp;K000000PCBS: جداول الطاقة 2017</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مستورد</vt:lpstr>
      <vt:lpstr>مستورد 2</vt:lpstr>
      <vt:lpstr>سلسلة زمنية-كهرباء</vt:lpstr>
      <vt:lpstr>كهرباء 3</vt:lpstr>
      <vt:lpstr>كهرباء 1</vt:lpstr>
      <vt:lpstr>كهرباء 2</vt:lpstr>
      <vt:lpstr>سولار التوليد</vt:lpstr>
      <vt:lpstr>أسعار فلسطين</vt:lpstr>
      <vt:lpstr>أسعار الضفة</vt:lpstr>
      <vt:lpstr>أسعار غزة</vt:lpstr>
      <vt:lpstr>أسعار القدس</vt:lpstr>
      <vt:lpstr>الميزان بالوحدات الفيزيائية</vt:lpstr>
      <vt:lpstr>الميزان بالتيراجول</vt:lpstr>
      <vt:lpstr>مؤشرات الكفاءة</vt:lpstr>
      <vt:lpstr>'أسعار الضفة'!Print_Area</vt:lpstr>
      <vt:lpstr>'أسعار القدس'!Print_Area</vt:lpstr>
      <vt:lpstr>'أسعار غزة'!Print_Area</vt:lpstr>
      <vt:lpstr>'أسعار فلسطين'!Print_Area</vt:lpstr>
      <vt:lpstr>'الميزان بالتيراجول'!Print_Area</vt:lpstr>
      <vt:lpstr>'الميزان بالوحدات الفيزيائية'!Print_Area</vt:lpstr>
      <vt:lpstr>'سلسلة زمنية-كهرباء'!Print_Area</vt:lpstr>
      <vt:lpstr>'سولار التوليد'!Print_Area</vt:lpstr>
      <vt:lpstr>'كهرباء 1'!Print_Area</vt:lpstr>
      <vt:lpstr>'كهرباء 2'!Print_Area</vt:lpstr>
      <vt:lpstr>'كهرباء 3'!Print_Area</vt:lpstr>
      <vt:lpstr>مستورد!Print_Area</vt:lpstr>
      <vt:lpstr>'مستورد 2'!Print_Area</vt:lpstr>
      <vt:lpstr>'مؤشرات الكفاءة'!Print_Area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rasha</dc:creator>
  <cp:lastModifiedBy>abdullaha</cp:lastModifiedBy>
  <cp:lastPrinted>2019-01-02T09:25:49Z</cp:lastPrinted>
  <dcterms:created xsi:type="dcterms:W3CDTF">2002-05-12T06:05:37Z</dcterms:created>
  <dcterms:modified xsi:type="dcterms:W3CDTF">2019-01-21T07:09:42Z</dcterms:modified>
</cp:coreProperties>
</file>